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 tabRatio="602"/>
  </bookViews>
  <sheets>
    <sheet name="01.12.2025" sheetId="1" r:id="rId1"/>
  </sheets>
  <definedNames>
    <definedName name="Excel_BuiltIn__FilterDatabase" localSheetId="0">'01.12.2025'!$C$56:$K$98</definedName>
    <definedName name="_xlnm.Print_Titles" localSheetId="0">'01.12.2025'!$11:$11</definedName>
    <definedName name="_xlnm.Print_Area" localSheetId="0">'01.12.2025'!$A$1:$T$98</definedName>
  </definedNames>
  <calcPr calcId="162913"/>
</workbook>
</file>

<file path=xl/calcChain.xml><?xml version="1.0" encoding="utf-8"?>
<calcChain xmlns="http://schemas.openxmlformats.org/spreadsheetml/2006/main">
  <c r="K33" i="1" l="1"/>
  <c r="I40" i="1"/>
  <c r="F39" i="1"/>
  <c r="F38" i="1"/>
  <c r="F33" i="1"/>
  <c r="F51" i="1" s="1"/>
  <c r="O33" i="1"/>
  <c r="M33" i="1" s="1"/>
  <c r="O51" i="1"/>
  <c r="K51" i="1"/>
  <c r="S51" i="1"/>
  <c r="J13" i="1"/>
  <c r="R13" i="1" s="1"/>
  <c r="L33" i="1"/>
  <c r="T33" i="1" s="1"/>
  <c r="J33" i="1"/>
  <c r="R33" i="1" s="1"/>
  <c r="K55" i="1"/>
  <c r="S55" i="1"/>
  <c r="J29" i="1"/>
  <c r="R29" i="1" s="1"/>
  <c r="K29" i="1"/>
  <c r="S29" i="1" s="1"/>
  <c r="K13" i="1"/>
  <c r="S13" i="1" s="1"/>
  <c r="H26" i="1"/>
  <c r="N95" i="1"/>
  <c r="M95" i="1"/>
  <c r="J95" i="1"/>
  <c r="I95" i="1" s="1"/>
  <c r="Q95" i="1" s="1"/>
  <c r="J60" i="1"/>
  <c r="H96" i="1"/>
  <c r="H63" i="1"/>
  <c r="H95" i="1"/>
  <c r="H60" i="1"/>
  <c r="H98" i="1" s="1"/>
  <c r="N29" i="1"/>
  <c r="N21" i="1"/>
  <c r="D57" i="1"/>
  <c r="D98" i="1" s="1"/>
  <c r="D96" i="1"/>
  <c r="J21" i="1"/>
  <c r="J20" i="1"/>
  <c r="R20" i="1" s="1"/>
  <c r="J26" i="1"/>
  <c r="G98" i="1"/>
  <c r="M57" i="1"/>
  <c r="Q57" i="1"/>
  <c r="I63" i="1"/>
  <c r="Q63" i="1" s="1"/>
  <c r="D24" i="1"/>
  <c r="H21" i="1"/>
  <c r="R96" i="1"/>
  <c r="Q96" i="1" s="1"/>
  <c r="T54" i="1"/>
  <c r="S54" i="1"/>
  <c r="R54" i="1"/>
  <c r="M54" i="1"/>
  <c r="Q54" i="1"/>
  <c r="T53" i="1"/>
  <c r="S53" i="1"/>
  <c r="R53" i="1"/>
  <c r="M53" i="1"/>
  <c r="R25" i="1"/>
  <c r="R24" i="1"/>
  <c r="R23" i="1"/>
  <c r="R22" i="1"/>
  <c r="T35" i="1"/>
  <c r="S35" i="1"/>
  <c r="M35" i="1"/>
  <c r="R35" i="1"/>
  <c r="I35" i="1"/>
  <c r="Q35" i="1" s="1"/>
  <c r="D35" i="1"/>
  <c r="D38" i="1"/>
  <c r="D37" i="1"/>
  <c r="I53" i="1"/>
  <c r="Q53" i="1" s="1"/>
  <c r="D53" i="1"/>
  <c r="R57" i="1"/>
  <c r="D62" i="1"/>
  <c r="M39" i="1"/>
  <c r="M38" i="1"/>
  <c r="M36" i="1"/>
  <c r="M34" i="1"/>
  <c r="Q34" i="1" s="1"/>
  <c r="R34" i="1"/>
  <c r="I39" i="1"/>
  <c r="I38" i="1"/>
  <c r="I36" i="1"/>
  <c r="I34" i="1"/>
  <c r="I33" i="1" s="1"/>
  <c r="R38" i="1"/>
  <c r="S38" i="1"/>
  <c r="M32" i="1"/>
  <c r="T32" i="1"/>
  <c r="S32" i="1"/>
  <c r="R32" i="1"/>
  <c r="I32" i="1"/>
  <c r="Q32" i="1" s="1"/>
  <c r="M16" i="1"/>
  <c r="R16" i="1"/>
  <c r="J98" i="1"/>
  <c r="E98" i="1"/>
  <c r="T97" i="1"/>
  <c r="S97" i="1"/>
  <c r="R97" i="1"/>
  <c r="M97" i="1"/>
  <c r="Q97" i="1"/>
  <c r="I97" i="1"/>
  <c r="D97" i="1"/>
  <c r="T95" i="1"/>
  <c r="D95" i="1"/>
  <c r="D63" i="1"/>
  <c r="G33" i="1"/>
  <c r="H33" i="1"/>
  <c r="E33" i="1"/>
  <c r="D36" i="1"/>
  <c r="N26" i="1"/>
  <c r="N20" i="1" s="1"/>
  <c r="N13" i="1" s="1"/>
  <c r="N51" i="1" s="1"/>
  <c r="R26" i="1"/>
  <c r="D34" i="1"/>
  <c r="D33" i="1" s="1"/>
  <c r="P29" i="1"/>
  <c r="O29" i="1"/>
  <c r="M30" i="1"/>
  <c r="M29" i="1" s="1"/>
  <c r="M31" i="1"/>
  <c r="L29" i="1"/>
  <c r="T29" i="1"/>
  <c r="I30" i="1"/>
  <c r="I31" i="1"/>
  <c r="I29" i="1" s="1"/>
  <c r="Q31" i="1"/>
  <c r="H29" i="1"/>
  <c r="G29" i="1"/>
  <c r="F29" i="1"/>
  <c r="E29" i="1"/>
  <c r="D31" i="1"/>
  <c r="D29" i="1"/>
  <c r="D30" i="1"/>
  <c r="M25" i="1"/>
  <c r="M24" i="1"/>
  <c r="E21" i="1"/>
  <c r="E20" i="1" s="1"/>
  <c r="E13" i="1" s="1"/>
  <c r="E51" i="1" s="1"/>
  <c r="E55" i="1" s="1"/>
  <c r="I28" i="1"/>
  <c r="M27" i="1"/>
  <c r="M26" i="1" s="1"/>
  <c r="Q26" i="1" s="1"/>
  <c r="M28" i="1"/>
  <c r="I27" i="1"/>
  <c r="Q27" i="1" s="1"/>
  <c r="E26" i="1"/>
  <c r="P20" i="1"/>
  <c r="P13" i="1"/>
  <c r="P51" i="1"/>
  <c r="P55" i="1" s="1"/>
  <c r="O20" i="1"/>
  <c r="O13" i="1"/>
  <c r="L20" i="1"/>
  <c r="T20" i="1" s="1"/>
  <c r="K20" i="1"/>
  <c r="S20" i="1" s="1"/>
  <c r="G20" i="1"/>
  <c r="G13" i="1"/>
  <c r="G51" i="1"/>
  <c r="F20" i="1"/>
  <c r="F13" i="1"/>
  <c r="D28" i="1"/>
  <c r="D27" i="1"/>
  <c r="D26" i="1" s="1"/>
  <c r="I25" i="1"/>
  <c r="Q25" i="1" s="1"/>
  <c r="D25" i="1"/>
  <c r="I24" i="1"/>
  <c r="M23" i="1"/>
  <c r="M21" i="1"/>
  <c r="I23" i="1"/>
  <c r="Q23" i="1" s="1"/>
  <c r="D23" i="1"/>
  <c r="D22" i="1"/>
  <c r="D21" i="1" s="1"/>
  <c r="M22" i="1"/>
  <c r="I22" i="1"/>
  <c r="Q22" i="1"/>
  <c r="I16" i="1"/>
  <c r="Q16" i="1"/>
  <c r="D16" i="1"/>
  <c r="T52" i="1"/>
  <c r="S52" i="1"/>
  <c r="R52" i="1"/>
  <c r="M52" i="1"/>
  <c r="I52" i="1"/>
  <c r="Q52" i="1"/>
  <c r="D52" i="1"/>
  <c r="T39" i="1"/>
  <c r="S39" i="1"/>
  <c r="T36" i="1"/>
  <c r="S36" i="1"/>
  <c r="T34" i="1"/>
  <c r="S34" i="1"/>
  <c r="T31" i="1"/>
  <c r="S31" i="1"/>
  <c r="R31" i="1"/>
  <c r="T30" i="1"/>
  <c r="S30" i="1"/>
  <c r="R30" i="1"/>
  <c r="T28" i="1"/>
  <c r="S28" i="1"/>
  <c r="T27" i="1"/>
  <c r="S27" i="1"/>
  <c r="T26" i="1"/>
  <c r="S26" i="1"/>
  <c r="T25" i="1"/>
  <c r="S25" i="1"/>
  <c r="T24" i="1"/>
  <c r="S24" i="1"/>
  <c r="T23" i="1"/>
  <c r="S23" i="1"/>
  <c r="T22" i="1"/>
  <c r="S22" i="1"/>
  <c r="T21" i="1"/>
  <c r="S21" i="1"/>
  <c r="T16" i="1"/>
  <c r="S16" i="1"/>
  <c r="T57" i="1"/>
  <c r="R60" i="1"/>
  <c r="S60" i="1"/>
  <c r="T60" i="1"/>
  <c r="R61" i="1"/>
  <c r="S61" i="1"/>
  <c r="T61" i="1"/>
  <c r="R62" i="1"/>
  <c r="S62" i="1"/>
  <c r="T62" i="1"/>
  <c r="S57" i="1"/>
  <c r="N98" i="1"/>
  <c r="R98" i="1"/>
  <c r="P98" i="1"/>
  <c r="M62" i="1"/>
  <c r="M61" i="1"/>
  <c r="M60" i="1"/>
  <c r="I57" i="1"/>
  <c r="K98" i="1"/>
  <c r="T63" i="1"/>
  <c r="I60" i="1"/>
  <c r="Q60" i="1" s="1"/>
  <c r="I61" i="1"/>
  <c r="Q61" i="1"/>
  <c r="I62" i="1"/>
  <c r="Q62" i="1" s="1"/>
  <c r="D60" i="1"/>
  <c r="D61" i="1"/>
  <c r="R27" i="1"/>
  <c r="R28" i="1"/>
  <c r="Q28" i="1"/>
  <c r="R36" i="1"/>
  <c r="L13" i="1"/>
  <c r="R39" i="1"/>
  <c r="S63" i="1"/>
  <c r="L98" i="1"/>
  <c r="T98" i="1" s="1"/>
  <c r="L51" i="1"/>
  <c r="L55" i="1" s="1"/>
  <c r="T55" i="1" s="1"/>
  <c r="R63" i="1"/>
  <c r="M63" i="1"/>
  <c r="O98" i="1"/>
  <c r="S98" i="1" s="1"/>
  <c r="F98" i="1"/>
  <c r="T96" i="1"/>
  <c r="M96" i="1"/>
  <c r="I96" i="1"/>
  <c r="T13" i="1"/>
  <c r="R95" i="1"/>
  <c r="S96" i="1"/>
  <c r="S95" i="1"/>
  <c r="I26" i="1"/>
  <c r="Q30" i="1"/>
  <c r="D39" i="1"/>
  <c r="I98" i="1"/>
  <c r="Q38" i="1"/>
  <c r="Q36" i="1"/>
  <c r="Q39" i="1"/>
  <c r="O55" i="1"/>
  <c r="Q24" i="1"/>
  <c r="R21" i="1"/>
  <c r="H20" i="1"/>
  <c r="H13" i="1" s="1"/>
  <c r="H51" i="1" s="1"/>
  <c r="H55" i="1" s="1"/>
  <c r="M98" i="1"/>
  <c r="Q98" i="1"/>
  <c r="S33" i="1"/>
  <c r="D20" i="1" l="1"/>
  <c r="D13" i="1" s="1"/>
  <c r="D51" i="1" s="1"/>
  <c r="D55" i="1" s="1"/>
  <c r="Q29" i="1"/>
  <c r="Q33" i="1"/>
  <c r="N55" i="1"/>
  <c r="M55" i="1" s="1"/>
  <c r="M51" i="1"/>
  <c r="M20" i="1"/>
  <c r="M13" i="1" s="1"/>
  <c r="J51" i="1"/>
  <c r="F55" i="1"/>
  <c r="I21" i="1"/>
  <c r="T51" i="1"/>
  <c r="I51" i="1" l="1"/>
  <c r="R51" i="1"/>
  <c r="J55" i="1"/>
  <c r="R55" i="1" s="1"/>
  <c r="I20" i="1"/>
  <c r="Q21" i="1"/>
  <c r="I13" i="1" l="1"/>
  <c r="Q13" i="1" s="1"/>
  <c r="Q20" i="1"/>
  <c r="Q51" i="1"/>
  <c r="I55" i="1"/>
  <c r="Q55" i="1" s="1"/>
</calcChain>
</file>

<file path=xl/sharedStrings.xml><?xml version="1.0" encoding="utf-8"?>
<sst xmlns="http://schemas.openxmlformats.org/spreadsheetml/2006/main" count="84" uniqueCount="67">
  <si>
    <t xml:space="preserve"> </t>
  </si>
  <si>
    <t>тис.грн.</t>
  </si>
  <si>
    <t>у тому числі:</t>
  </si>
  <si>
    <t xml:space="preserve">2007 рік </t>
  </si>
  <si>
    <t>загальний фонд</t>
  </si>
  <si>
    <t>спеціальний фонд</t>
  </si>
  <si>
    <t xml:space="preserve">на </t>
  </si>
  <si>
    <t xml:space="preserve"> 01.10.2007</t>
  </si>
  <si>
    <t xml:space="preserve">податок та збір на доходи фізичних осіб </t>
  </si>
  <si>
    <t>податок на прибуток підприємств та фінансових установ комунальної власності</t>
  </si>
  <si>
    <t>місцеві податки:</t>
  </si>
  <si>
    <t>Державне управління</t>
  </si>
  <si>
    <t xml:space="preserve">Освiта </t>
  </si>
  <si>
    <t xml:space="preserve">Охорона здоров'я </t>
  </si>
  <si>
    <t>Культура і мистецтво</t>
  </si>
  <si>
    <t xml:space="preserve">Фiзична культура i спорт </t>
  </si>
  <si>
    <t>Інша діяльність</t>
  </si>
  <si>
    <t>ПОДАТКОВІ НАДХОДЖЕННЯ</t>
  </si>
  <si>
    <t>податок на майно: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</si>
  <si>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</si>
  <si>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</si>
  <si>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</si>
  <si>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</si>
  <si>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НЕПОДАТКОВІ НАДХОДЖЕННЯ</t>
  </si>
  <si>
    <t>адміністративні штрафи та інші санкції</t>
  </si>
  <si>
    <t>В И Т Р А Т И</t>
  </si>
  <si>
    <t>Н А Д Х О Д Ж Е Н Н Я</t>
  </si>
  <si>
    <t>РАЗОМ ВИТРАТ  БЮДЖЕТУ:</t>
  </si>
  <si>
    <t>Житлово-комунальне господарство</t>
  </si>
  <si>
    <t xml:space="preserve">Соцiальний захист та соціальне забезпечення </t>
  </si>
  <si>
    <t>акцизний податок з вироблених  в Україні підакцизних товарів (продукції)</t>
  </si>
  <si>
    <t>акцизний податок з ввезених на митну територію   України підакцизних товарів (продукції)</t>
  </si>
  <si>
    <t>акцизний податок з реалізації суб’єктами господарювання  роздрібної торгівлі підакцизних товарів</t>
  </si>
  <si>
    <t>у тому числі бюджет розвитку</t>
  </si>
  <si>
    <t>Інформація</t>
  </si>
  <si>
    <t>УСЬОГО ДОХОДІВ  власних та закріплених:</t>
  </si>
  <si>
    <t>РАЗОМ  ДОХОДІВ:</t>
  </si>
  <si>
    <t>16=8-12</t>
  </si>
  <si>
    <t>15=7-11</t>
  </si>
  <si>
    <t>17=9-13</t>
  </si>
  <si>
    <t>18=10-14</t>
  </si>
  <si>
    <t>Резервний фонд</t>
  </si>
  <si>
    <t xml:space="preserve">     (код бюджету  0457860500)</t>
  </si>
  <si>
    <t>Динаміка виконання показників за 2025 рік у порівнянні з аналогічним періодом 2024 року</t>
  </si>
  <si>
    <t>рентна плата за спеціальне використання лісових ресурсів( 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</si>
  <si>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єдиний податок:</t>
  </si>
  <si>
    <t>єдиний податок  з юридичних осіб</t>
  </si>
  <si>
    <t>єдиний податок з фізичних осіб</t>
  </si>
  <si>
    <t>Власні надходження бюджетних установ:</t>
  </si>
  <si>
    <t>Плата за послуги, що надаються бюджетними установами згідно з їх основною діяльністю </t>
  </si>
  <si>
    <t>Плата за оренду майна бюджетних установ, що здійснюється відповідно до Закону України "Про оренду державного та комунального майна"</t>
  </si>
  <si>
    <t>Благодійні внески, гранти та дарунки</t>
  </si>
  <si>
    <t>Дотації, одержані з інших бюджетів</t>
  </si>
  <si>
    <t>Економічна діяльність</t>
  </si>
  <si>
    <t>Показники  бюджету</t>
  </si>
  <si>
    <t>штрафні санкції, що застосовуються до Закону України "Про державне регулювання виробництва і обігу спирту етилового,спиртових дитилятів,біоетанолу, алкогольних напоїв, тютюнових виробів, тютюнової сировини, рідин, що застосовуються в електронних сигаретах, та пального"</t>
  </si>
  <si>
    <t>Інші надходження</t>
  </si>
  <si>
    <t>Надходження бюджетних установ від реалізації в установленому порядку майна ( крім нерухомого майна)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</si>
  <si>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</si>
  <si>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Надходження бюджетних установ від додаткової  ( господарської  діяльності)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</si>
  <si>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</si>
  <si>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     про виконання бюджету Тернівського району у місті Кривий Ріг  станом на 01.12.2025  </t>
  </si>
  <si>
    <t>Уточнений річний план станом на 01.12.2025 (з урахуванням довідок по власним надходженням бюджетних установ)</t>
  </si>
  <si>
    <t>Виконано за січень-листопад 2025 року</t>
  </si>
  <si>
    <t>Виконано за січень-листопад 2024 року</t>
  </si>
  <si>
    <t xml:space="preserve">Уточнений план загального фонду на січень-листопад  2025 року
</t>
  </si>
  <si>
    <t>Надходження, що отримують бюджетні установи для виконання цільових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</si>
</sst>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г_р_н_._-;\-* #,##0.00\ _г_р_н_._-;_-* &quot;-&quot;??\ _г_р_н_._-;_-@_-"/>
    <numFmt numFmtId="165" formatCode="#,##0.0"/>
    <numFmt numFmtId="166" formatCode="0.0"/>
    <numFmt numFmtId="167" formatCode="_-* #,##0.0\ _г_р_н_._-;\-* #,##0.0\ _г_р_н_._-;_-* &quot;-&quot;??\ _г_р_н_._-;_-@_-"/>
    <numFmt numFmtId="168" formatCode="#,##0.000"/>
  </numFmts>
  <fonts count="50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color indexed="63"/>
      <name val="Arial Cyr"/>
      <family val="2"/>
      <charset val="204"/>
    </font>
    <font>
      <i/>
      <sz val="24"/>
      <color indexed="63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i/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32"/>
      <name val="Times New Roman"/>
      <family val="1"/>
      <charset val="204"/>
    </font>
    <font>
      <b/>
      <i/>
      <sz val="10"/>
      <name val="Arial Cyr"/>
      <family val="2"/>
      <charset val="204"/>
    </font>
    <font>
      <i/>
      <sz val="14"/>
      <name val="Arial Cyr"/>
      <family val="2"/>
      <charset val="204"/>
    </font>
    <font>
      <sz val="16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Arial Cyr"/>
      <family val="2"/>
      <charset val="204"/>
    </font>
    <font>
      <i/>
      <sz val="16"/>
      <name val="Arial Cyr"/>
      <family val="2"/>
      <charset val="204"/>
    </font>
    <font>
      <i/>
      <sz val="14"/>
      <name val="Times New Roman"/>
      <family val="1"/>
      <charset val="204"/>
    </font>
    <font>
      <i/>
      <sz val="24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Arial Cyr"/>
      <family val="2"/>
      <charset val="204"/>
    </font>
    <font>
      <sz val="18"/>
      <name val="Arial Cyr"/>
      <family val="2"/>
      <charset val="204"/>
    </font>
    <font>
      <b/>
      <sz val="18"/>
      <color indexed="63"/>
      <name val="Times New Roman"/>
      <family val="1"/>
      <charset val="204"/>
    </font>
    <font>
      <b/>
      <sz val="17"/>
      <name val="Arial Cyr"/>
      <family val="2"/>
      <charset val="204"/>
    </font>
    <font>
      <b/>
      <sz val="17"/>
      <name val="Times New Roman"/>
      <family val="1"/>
      <charset val="204"/>
    </font>
    <font>
      <i/>
      <sz val="17"/>
      <name val="Times New Roman"/>
      <family val="1"/>
      <charset val="204"/>
    </font>
    <font>
      <sz val="17"/>
      <name val="Times New Roman"/>
      <family val="1"/>
      <charset val="204"/>
    </font>
    <font>
      <b/>
      <sz val="17"/>
      <color indexed="8"/>
      <name val="Times New Roman"/>
      <family val="1"/>
      <charset val="204"/>
    </font>
    <font>
      <b/>
      <i/>
      <sz val="17"/>
      <name val="Times New Roman"/>
      <family val="1"/>
      <charset val="204"/>
    </font>
    <font>
      <b/>
      <i/>
      <sz val="17"/>
      <color indexed="63"/>
      <name val="Times New Roman"/>
      <family val="1"/>
      <charset val="204"/>
    </font>
    <font>
      <b/>
      <i/>
      <sz val="15"/>
      <name val="Times New Roman"/>
      <family val="1"/>
      <charset val="204"/>
    </font>
    <font>
      <b/>
      <i/>
      <sz val="15"/>
      <color indexed="63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rgb="FFFF0000"/>
      <name val="Arial Cyr"/>
      <family val="2"/>
      <charset val="204"/>
    </font>
    <font>
      <i/>
      <sz val="14"/>
      <color rgb="FFFF0000"/>
      <name val="Arial Cyr"/>
      <family val="2"/>
      <charset val="204"/>
    </font>
    <font>
      <sz val="14"/>
      <color rgb="FFFF0000"/>
      <name val="Times New Roman"/>
      <family val="1"/>
      <charset val="204"/>
    </font>
    <font>
      <i/>
      <sz val="14"/>
      <color theme="1"/>
      <name val="Arial Cyr"/>
      <family val="2"/>
      <charset val="204"/>
    </font>
    <font>
      <sz val="18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8"/>
      <color rgb="FFFF0000"/>
      <name val="Arial Cyr"/>
      <family val="2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7"/>
      <color rgb="FF333333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27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26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4" tint="0.59999389629810485"/>
        <bgColor indexed="4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9" fillId="0" borderId="0"/>
    <xf numFmtId="164" fontId="1" fillId="0" borderId="0" applyFill="0" applyBorder="0" applyAlignment="0" applyProtection="0"/>
  </cellStyleXfs>
  <cellXfs count="132">
    <xf numFmtId="0" fontId="0" fillId="0" borderId="0" xfId="0"/>
    <xf numFmtId="0" fontId="0" fillId="0" borderId="0" xfId="0" applyFont="1"/>
    <xf numFmtId="0" fontId="4" fillId="0" borderId="0" xfId="0" applyFont="1" applyFill="1"/>
    <xf numFmtId="0" fontId="4" fillId="0" borderId="0" xfId="0" applyFont="1"/>
    <xf numFmtId="0" fontId="0" fillId="0" borderId="0" xfId="0" applyFont="1" applyFill="1"/>
    <xf numFmtId="165" fontId="9" fillId="0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 wrapText="1"/>
    </xf>
    <xf numFmtId="0" fontId="2" fillId="2" borderId="0" xfId="0" applyFont="1" applyFill="1"/>
    <xf numFmtId="0" fontId="5" fillId="2" borderId="0" xfId="0" applyFont="1" applyFill="1"/>
    <xf numFmtId="165" fontId="9" fillId="3" borderId="1" xfId="0" applyNumberFormat="1" applyFont="1" applyFill="1" applyBorder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0" fontId="14" fillId="0" borderId="0" xfId="0" applyFont="1"/>
    <xf numFmtId="0" fontId="14" fillId="3" borderId="0" xfId="0" applyFont="1" applyFill="1"/>
    <xf numFmtId="0" fontId="14" fillId="2" borderId="0" xfId="0" applyFont="1" applyFill="1"/>
    <xf numFmtId="0" fontId="17" fillId="0" borderId="0" xfId="0" applyFont="1"/>
    <xf numFmtId="0" fontId="20" fillId="0" borderId="0" xfId="0" applyFont="1" applyFill="1" applyAlignment="1">
      <alignment horizontal="left" vertical="center" wrapText="1"/>
    </xf>
    <xf numFmtId="0" fontId="12" fillId="3" borderId="0" xfId="0" applyFont="1" applyFill="1"/>
    <xf numFmtId="0" fontId="6" fillId="3" borderId="0" xfId="0" applyFont="1" applyFill="1"/>
    <xf numFmtId="0" fontId="11" fillId="3" borderId="2" xfId="0" applyFont="1" applyFill="1" applyBorder="1"/>
    <xf numFmtId="0" fontId="15" fillId="3" borderId="0" xfId="0" applyFont="1" applyFill="1"/>
    <xf numFmtId="0" fontId="7" fillId="3" borderId="0" xfId="0" applyFont="1" applyFill="1"/>
    <xf numFmtId="0" fontId="16" fillId="3" borderId="0" xfId="0" applyFont="1" applyFill="1"/>
    <xf numFmtId="0" fontId="8" fillId="3" borderId="0" xfId="0" applyFont="1" applyFill="1"/>
    <xf numFmtId="0" fontId="12" fillId="3" borderId="2" xfId="0" applyFont="1" applyFill="1" applyBorder="1"/>
    <xf numFmtId="0" fontId="40" fillId="3" borderId="0" xfId="0" applyFont="1" applyFill="1"/>
    <xf numFmtId="0" fontId="41" fillId="3" borderId="0" xfId="0" applyFont="1" applyFill="1"/>
    <xf numFmtId="0" fontId="42" fillId="3" borderId="0" xfId="0" applyFont="1" applyFill="1"/>
    <xf numFmtId="0" fontId="19" fillId="0" borderId="0" xfId="0" applyFont="1" applyFill="1"/>
    <xf numFmtId="0" fontId="3" fillId="3" borderId="0" xfId="0" applyFont="1" applyFill="1" applyAlignment="1">
      <alignment horizontal="left" vertical="center" wrapText="1"/>
    </xf>
    <xf numFmtId="0" fontId="2" fillId="3" borderId="0" xfId="0" applyFont="1" applyFill="1"/>
    <xf numFmtId="0" fontId="20" fillId="3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/>
    </xf>
    <xf numFmtId="0" fontId="4" fillId="2" borderId="0" xfId="0" applyFont="1" applyFill="1"/>
    <xf numFmtId="0" fontId="21" fillId="2" borderId="0" xfId="0" applyFont="1" applyFill="1"/>
    <xf numFmtId="0" fontId="43" fillId="3" borderId="0" xfId="0" applyFont="1" applyFill="1"/>
    <xf numFmtId="165" fontId="22" fillId="3" borderId="1" xfId="0" applyNumberFormat="1" applyFont="1" applyFill="1" applyBorder="1" applyAlignment="1">
      <alignment horizontal="center" vertical="center"/>
    </xf>
    <xf numFmtId="165" fontId="22" fillId="0" borderId="1" xfId="0" applyNumberFormat="1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 vertical="center"/>
    </xf>
    <xf numFmtId="165" fontId="23" fillId="3" borderId="1" xfId="0" applyNumberFormat="1" applyFont="1" applyFill="1" applyBorder="1" applyAlignment="1">
      <alignment horizontal="center" vertical="center"/>
    </xf>
    <xf numFmtId="165" fontId="44" fillId="0" borderId="1" xfId="0" applyNumberFormat="1" applyFont="1" applyFill="1" applyBorder="1" applyAlignment="1">
      <alignment horizontal="center" vertical="center"/>
    </xf>
    <xf numFmtId="166" fontId="23" fillId="3" borderId="1" xfId="0" applyNumberFormat="1" applyFont="1" applyFill="1" applyBorder="1" applyAlignment="1">
      <alignment horizontal="center" vertical="center"/>
    </xf>
    <xf numFmtId="166" fontId="23" fillId="0" borderId="1" xfId="0" applyNumberFormat="1" applyFont="1" applyFill="1" applyBorder="1" applyAlignment="1">
      <alignment horizontal="center" vertical="center"/>
    </xf>
    <xf numFmtId="168" fontId="23" fillId="3" borderId="1" xfId="0" applyNumberFormat="1" applyFont="1" applyFill="1" applyBorder="1" applyAlignment="1">
      <alignment horizontal="center" vertical="center"/>
    </xf>
    <xf numFmtId="4" fontId="23" fillId="0" borderId="1" xfId="0" applyNumberFormat="1" applyFont="1" applyFill="1" applyBorder="1" applyAlignment="1">
      <alignment horizontal="center" vertical="center"/>
    </xf>
    <xf numFmtId="165" fontId="24" fillId="0" borderId="1" xfId="0" applyNumberFormat="1" applyFont="1" applyFill="1" applyBorder="1" applyAlignment="1">
      <alignment horizontal="center" vertical="center"/>
    </xf>
    <xf numFmtId="165" fontId="24" fillId="3" borderId="1" xfId="0" applyNumberFormat="1" applyFont="1" applyFill="1" applyBorder="1" applyAlignment="1">
      <alignment horizontal="center" vertical="center"/>
    </xf>
    <xf numFmtId="165" fontId="25" fillId="3" borderId="1" xfId="0" applyNumberFormat="1" applyFont="1" applyFill="1" applyBorder="1" applyAlignment="1">
      <alignment horizontal="center" vertical="center"/>
    </xf>
    <xf numFmtId="165" fontId="22" fillId="2" borderId="1" xfId="0" applyNumberFormat="1" applyFont="1" applyFill="1" applyBorder="1" applyAlignment="1">
      <alignment horizontal="center" vertical="center"/>
    </xf>
    <xf numFmtId="165" fontId="23" fillId="2" borderId="1" xfId="0" applyNumberFormat="1" applyFont="1" applyFill="1" applyBorder="1" applyAlignment="1">
      <alignment horizontal="center" vertical="center"/>
    </xf>
    <xf numFmtId="165" fontId="26" fillId="2" borderId="1" xfId="0" applyNumberFormat="1" applyFont="1" applyFill="1" applyBorder="1" applyAlignment="1">
      <alignment horizontal="center" vertical="center"/>
    </xf>
    <xf numFmtId="165" fontId="22" fillId="4" borderId="1" xfId="0" applyNumberFormat="1" applyFont="1" applyFill="1" applyBorder="1" applyAlignment="1">
      <alignment horizontal="center" vertical="center"/>
    </xf>
    <xf numFmtId="165" fontId="22" fillId="5" borderId="1" xfId="0" applyNumberFormat="1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left" wrapText="1"/>
    </xf>
    <xf numFmtId="0" fontId="27" fillId="3" borderId="1" xfId="0" applyFont="1" applyFill="1" applyBorder="1" applyAlignment="1">
      <alignment horizontal="center" vertical="center"/>
    </xf>
    <xf numFmtId="2" fontId="28" fillId="3" borderId="1" xfId="0" applyNumberFormat="1" applyFont="1" applyFill="1" applyBorder="1" applyAlignment="1">
      <alignment vertical="center" wrapText="1"/>
    </xf>
    <xf numFmtId="2" fontId="30" fillId="3" borderId="1" xfId="0" applyNumberFormat="1" applyFont="1" applyFill="1" applyBorder="1" applyAlignment="1" applyProtection="1">
      <alignment vertical="center" wrapText="1"/>
    </xf>
    <xf numFmtId="2" fontId="28" fillId="3" borderId="1" xfId="0" applyNumberFormat="1" applyFont="1" applyFill="1" applyBorder="1" applyAlignment="1" applyProtection="1">
      <alignment vertical="center" wrapText="1"/>
    </xf>
    <xf numFmtId="2" fontId="29" fillId="3" borderId="1" xfId="0" applyNumberFormat="1" applyFont="1" applyFill="1" applyBorder="1" applyAlignment="1" applyProtection="1">
      <alignment vertical="center" wrapText="1"/>
    </xf>
    <xf numFmtId="2" fontId="30" fillId="3" borderId="1" xfId="0" applyNumberFormat="1" applyFont="1" applyFill="1" applyBorder="1" applyAlignment="1" applyProtection="1">
      <alignment horizontal="left" vertical="center" wrapText="1"/>
    </xf>
    <xf numFmtId="2" fontId="29" fillId="3" borderId="1" xfId="0" applyNumberFormat="1" applyFont="1" applyFill="1" applyBorder="1" applyAlignment="1">
      <alignment vertical="center" wrapText="1"/>
    </xf>
    <xf numFmtId="2" fontId="30" fillId="0" borderId="1" xfId="0" applyNumberFormat="1" applyFont="1" applyFill="1" applyBorder="1" applyAlignment="1" applyProtection="1">
      <alignment vertical="center" wrapText="1"/>
    </xf>
    <xf numFmtId="0" fontId="27" fillId="0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vertical="center"/>
    </xf>
    <xf numFmtId="0" fontId="30" fillId="3" borderId="1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vertical="center"/>
    </xf>
    <xf numFmtId="0" fontId="28" fillId="3" borderId="1" xfId="0" applyFont="1" applyFill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8" fillId="6" borderId="1" xfId="0" applyFont="1" applyFill="1" applyBorder="1" applyAlignment="1">
      <alignment vertical="center"/>
    </xf>
    <xf numFmtId="165" fontId="22" fillId="7" borderId="1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34" fillId="0" borderId="1" xfId="0" applyFont="1" applyFill="1" applyBorder="1" applyAlignment="1" applyProtection="1">
      <alignment horizontal="center" vertical="center" wrapText="1"/>
    </xf>
    <xf numFmtId="0" fontId="34" fillId="3" borderId="1" xfId="0" applyFont="1" applyFill="1" applyBorder="1" applyAlignment="1" applyProtection="1">
      <alignment horizontal="center" vertical="center" wrapText="1"/>
    </xf>
    <xf numFmtId="0" fontId="23" fillId="3" borderId="1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 wrapText="1"/>
    </xf>
    <xf numFmtId="0" fontId="12" fillId="3" borderId="0" xfId="0" applyFont="1" applyFill="1" applyBorder="1"/>
    <xf numFmtId="0" fontId="11" fillId="3" borderId="0" xfId="0" applyFont="1" applyFill="1" applyBorder="1"/>
    <xf numFmtId="2" fontId="36" fillId="3" borderId="1" xfId="0" applyNumberFormat="1" applyFont="1" applyFill="1" applyBorder="1" applyAlignment="1" applyProtection="1">
      <alignment vertical="center" wrapText="1"/>
    </xf>
    <xf numFmtId="0" fontId="35" fillId="8" borderId="1" xfId="0" applyFont="1" applyFill="1" applyBorder="1" applyAlignment="1" applyProtection="1">
      <alignment horizontal="center" vertical="center" wrapText="1"/>
    </xf>
    <xf numFmtId="165" fontId="45" fillId="9" borderId="1" xfId="0" applyNumberFormat="1" applyFont="1" applyFill="1" applyBorder="1" applyAlignment="1">
      <alignment horizontal="center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3" fillId="8" borderId="1" xfId="0" applyNumberFormat="1" applyFont="1" applyFill="1" applyBorder="1" applyAlignment="1">
      <alignment horizontal="center" vertical="center"/>
    </xf>
    <xf numFmtId="165" fontId="9" fillId="8" borderId="1" xfId="0" applyNumberFormat="1" applyFont="1" applyFill="1" applyBorder="1" applyAlignment="1">
      <alignment horizontal="center" vertical="center"/>
    </xf>
    <xf numFmtId="168" fontId="23" fillId="8" borderId="1" xfId="0" applyNumberFormat="1" applyFont="1" applyFill="1" applyBorder="1" applyAlignment="1">
      <alignment horizontal="center" vertical="center"/>
    </xf>
    <xf numFmtId="167" fontId="22" fillId="8" borderId="1" xfId="2" applyNumberFormat="1" applyFont="1" applyFill="1" applyBorder="1" applyAlignment="1" applyProtection="1">
      <alignment horizontal="center" vertical="center" wrapText="1"/>
    </xf>
    <xf numFmtId="165" fontId="46" fillId="8" borderId="1" xfId="0" applyNumberFormat="1" applyFont="1" applyFill="1" applyBorder="1" applyAlignment="1">
      <alignment horizontal="center" vertical="center"/>
    </xf>
    <xf numFmtId="165" fontId="26" fillId="9" borderId="1" xfId="0" applyNumberFormat="1" applyFont="1" applyFill="1" applyBorder="1" applyAlignment="1">
      <alignment horizontal="center" vertical="center"/>
    </xf>
    <xf numFmtId="165" fontId="22" fillId="10" borderId="1" xfId="0" applyNumberFormat="1" applyFont="1" applyFill="1" applyBorder="1" applyAlignment="1">
      <alignment horizontal="center" vertical="center"/>
    </xf>
    <xf numFmtId="0" fontId="34" fillId="8" borderId="1" xfId="0" applyFont="1" applyFill="1" applyBorder="1" applyAlignment="1" applyProtection="1">
      <alignment horizontal="center" vertical="center" wrapText="1"/>
    </xf>
    <xf numFmtId="165" fontId="44" fillId="8" borderId="1" xfId="0" applyNumberFormat="1" applyFont="1" applyFill="1" applyBorder="1" applyAlignment="1">
      <alignment horizontal="center" vertical="center"/>
    </xf>
    <xf numFmtId="0" fontId="35" fillId="9" borderId="1" xfId="0" applyFont="1" applyFill="1" applyBorder="1" applyAlignment="1" applyProtection="1">
      <alignment horizontal="center" vertical="center" wrapText="1"/>
    </xf>
    <xf numFmtId="166" fontId="23" fillId="8" borderId="1" xfId="0" applyNumberFormat="1" applyFont="1" applyFill="1" applyBorder="1" applyAlignment="1">
      <alignment horizontal="center" vertical="center"/>
    </xf>
    <xf numFmtId="165" fontId="46" fillId="9" borderId="1" xfId="0" applyNumberFormat="1" applyFont="1" applyFill="1" applyBorder="1" applyAlignment="1">
      <alignment horizontal="center" vertical="center"/>
    </xf>
    <xf numFmtId="165" fontId="22" fillId="9" borderId="1" xfId="0" applyNumberFormat="1" applyFont="1" applyFill="1" applyBorder="1" applyAlignment="1">
      <alignment horizontal="center" vertical="center"/>
    </xf>
    <xf numFmtId="165" fontId="23" fillId="9" borderId="1" xfId="0" applyNumberFormat="1" applyFont="1" applyFill="1" applyBorder="1" applyAlignment="1">
      <alignment horizontal="center" vertical="center"/>
    </xf>
    <xf numFmtId="165" fontId="22" fillId="11" borderId="1" xfId="0" applyNumberFormat="1" applyFont="1" applyFill="1" applyBorder="1" applyAlignment="1">
      <alignment horizontal="center" vertical="center"/>
    </xf>
    <xf numFmtId="2" fontId="32" fillId="3" borderId="1" xfId="0" applyNumberFormat="1" applyFont="1" applyFill="1" applyBorder="1" applyAlignment="1" applyProtection="1">
      <alignment vertical="center" wrapText="1"/>
    </xf>
    <xf numFmtId="166" fontId="37" fillId="8" borderId="1" xfId="0" applyNumberFormat="1" applyFont="1" applyFill="1" applyBorder="1" applyAlignment="1">
      <alignment horizontal="center" vertical="center"/>
    </xf>
    <xf numFmtId="166" fontId="37" fillId="0" borderId="1" xfId="0" applyNumberFormat="1" applyFont="1" applyFill="1" applyBorder="1" applyAlignment="1">
      <alignment horizontal="center" vertical="center"/>
    </xf>
    <xf numFmtId="166" fontId="37" fillId="3" borderId="1" xfId="0" applyNumberFormat="1" applyFont="1" applyFill="1" applyBorder="1" applyAlignment="1">
      <alignment horizontal="center" vertical="center"/>
    </xf>
    <xf numFmtId="165" fontId="37" fillId="8" borderId="1" xfId="0" applyNumberFormat="1" applyFont="1" applyFill="1" applyBorder="1" applyAlignment="1">
      <alignment horizontal="center" vertical="center"/>
    </xf>
    <xf numFmtId="165" fontId="37" fillId="3" borderId="1" xfId="0" applyNumberFormat="1" applyFont="1" applyFill="1" applyBorder="1" applyAlignment="1">
      <alignment horizontal="center" vertical="center"/>
    </xf>
    <xf numFmtId="165" fontId="37" fillId="0" borderId="1" xfId="0" applyNumberFormat="1" applyFont="1" applyFill="1" applyBorder="1" applyAlignment="1">
      <alignment horizontal="center" vertical="center"/>
    </xf>
    <xf numFmtId="165" fontId="44" fillId="0" borderId="1" xfId="0" applyNumberFormat="1" applyFont="1" applyFill="1" applyBorder="1" applyAlignment="1" applyProtection="1">
      <alignment horizontal="center" vertical="center"/>
    </xf>
    <xf numFmtId="165" fontId="23" fillId="8" borderId="1" xfId="0" applyNumberFormat="1" applyFont="1" applyFill="1" applyBorder="1" applyAlignment="1" applyProtection="1">
      <alignment horizontal="center" vertical="center"/>
    </xf>
    <xf numFmtId="165" fontId="44" fillId="3" borderId="1" xfId="0" applyNumberFormat="1" applyFont="1" applyFill="1" applyBorder="1" applyAlignment="1" applyProtection="1">
      <alignment horizontal="center" vertical="center"/>
    </xf>
    <xf numFmtId="165" fontId="23" fillId="3" borderId="1" xfId="0" applyNumberFormat="1" applyFont="1" applyFill="1" applyBorder="1" applyAlignment="1" applyProtection="1">
      <alignment horizontal="center" vertical="center"/>
    </xf>
    <xf numFmtId="2" fontId="31" fillId="8" borderId="1" xfId="0" applyNumberFormat="1" applyFont="1" applyFill="1" applyBorder="1" applyAlignment="1" applyProtection="1">
      <alignment vertical="center" wrapText="1"/>
    </xf>
    <xf numFmtId="167" fontId="22" fillId="8" borderId="1" xfId="2" applyNumberFormat="1" applyFont="1" applyFill="1" applyBorder="1" applyAlignment="1" applyProtection="1">
      <alignment vertical="center" wrapText="1"/>
    </xf>
    <xf numFmtId="165" fontId="47" fillId="3" borderId="1" xfId="0" applyNumberFormat="1" applyFont="1" applyFill="1" applyBorder="1" applyAlignment="1">
      <alignment horizontal="center" vertical="center"/>
    </xf>
    <xf numFmtId="165" fontId="48" fillId="3" borderId="1" xfId="0" applyNumberFormat="1" applyFont="1" applyFill="1" applyBorder="1" applyAlignment="1">
      <alignment horizontal="center" vertical="center"/>
    </xf>
    <xf numFmtId="165" fontId="48" fillId="8" borderId="1" xfId="0" applyNumberFormat="1" applyFont="1" applyFill="1" applyBorder="1" applyAlignment="1">
      <alignment horizontal="center" vertical="center"/>
    </xf>
    <xf numFmtId="167" fontId="9" fillId="8" borderId="1" xfId="2" applyNumberFormat="1" applyFont="1" applyFill="1" applyBorder="1" applyAlignment="1" applyProtection="1">
      <alignment horizontal="center" vertical="center" wrapText="1"/>
    </xf>
    <xf numFmtId="2" fontId="38" fillId="0" borderId="1" xfId="0" applyNumberFormat="1" applyFont="1" applyFill="1" applyBorder="1" applyAlignment="1" applyProtection="1">
      <alignment vertical="center" wrapText="1"/>
    </xf>
    <xf numFmtId="165" fontId="23" fillId="12" borderId="1" xfId="0" applyNumberFormat="1" applyFont="1" applyFill="1" applyBorder="1" applyAlignment="1">
      <alignment horizontal="center" vertical="center"/>
    </xf>
    <xf numFmtId="0" fontId="25" fillId="3" borderId="0" xfId="0" applyFont="1" applyFill="1"/>
    <xf numFmtId="165" fontId="0" fillId="0" borderId="0" xfId="0" applyNumberFormat="1" applyFont="1"/>
    <xf numFmtId="165" fontId="44" fillId="3" borderId="1" xfId="0" applyNumberFormat="1" applyFont="1" applyFill="1" applyBorder="1" applyAlignment="1">
      <alignment horizontal="center" vertical="center"/>
    </xf>
    <xf numFmtId="0" fontId="49" fillId="0" borderId="1" xfId="0" applyFont="1" applyBorder="1" applyAlignment="1">
      <alignment vertical="center" wrapText="1"/>
    </xf>
    <xf numFmtId="165" fontId="48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 applyProtection="1">
      <alignment horizontal="center" vertical="center" wrapText="1"/>
    </xf>
    <xf numFmtId="0" fontId="32" fillId="0" borderId="1" xfId="0" applyFont="1" applyFill="1" applyBorder="1" applyAlignment="1" applyProtection="1">
      <alignment horizontal="center" vertical="top" wrapText="1"/>
    </xf>
    <xf numFmtId="0" fontId="33" fillId="9" borderId="1" xfId="0" applyFont="1" applyFill="1" applyBorder="1" applyAlignment="1" applyProtection="1">
      <alignment horizontal="center" vertical="top" wrapText="1"/>
    </xf>
    <xf numFmtId="2" fontId="32" fillId="0" borderId="1" xfId="0" applyNumberFormat="1" applyFont="1" applyFill="1" applyBorder="1" applyAlignment="1" applyProtection="1">
      <alignment horizontal="center" vertical="top" wrapText="1"/>
    </xf>
    <xf numFmtId="0" fontId="32" fillId="3" borderId="1" xfId="0" applyFont="1" applyFill="1" applyBorder="1" applyAlignment="1" applyProtection="1">
      <alignment horizontal="center" vertical="top" wrapText="1"/>
    </xf>
    <xf numFmtId="0" fontId="32" fillId="2" borderId="1" xfId="0" applyFont="1" applyFill="1" applyBorder="1" applyAlignment="1" applyProtection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33" fillId="8" borderId="1" xfId="0" applyFont="1" applyFill="1" applyBorder="1" applyAlignment="1" applyProtection="1">
      <alignment horizontal="center" vertical="center" wrapText="1"/>
    </xf>
    <xf numFmtId="0" fontId="32" fillId="3" borderId="1" xfId="0" applyFont="1" applyFill="1" applyBorder="1" applyAlignment="1" applyProtection="1">
      <alignment horizontal="center" vertical="center" wrapText="1"/>
    </xf>
    <xf numFmtId="0" fontId="33" fillId="8" borderId="1" xfId="0" applyFont="1" applyFill="1" applyBorder="1" applyAlignment="1" applyProtection="1">
      <alignment horizontal="center" vertical="top" wrapText="1"/>
    </xf>
  </cellXfs>
  <cellStyles count="3">
    <cellStyle name="Звичайний" xfId="0" builtinId="0"/>
    <cellStyle name="Обычный 2" xfId="1"/>
    <cellStyle name="Фінансови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C1C1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"/>
  <sheetViews>
    <sheetView tabSelected="1" view="pageBreakPreview" zoomScale="70" zoomScaleNormal="70" zoomScaleSheetLayoutView="70" workbookViewId="0">
      <pane xSplit="11" ySplit="10" topLeftCell="L11" activePane="bottomRight" state="frozen"/>
      <selection pane="topRight" activeCell="L1" sqref="L1"/>
      <selection pane="bottomLeft" activeCell="A11" sqref="A11"/>
      <selection pane="bottomRight" activeCell="I11" sqref="I11"/>
    </sheetView>
  </sheetViews>
  <sheetFormatPr defaultColWidth="8.85546875" defaultRowHeight="20.25" x14ac:dyDescent="0.3"/>
  <cols>
    <col min="1" max="1" width="0.85546875" style="13" customWidth="1"/>
    <col min="2" max="2" width="0.28515625" style="13" customWidth="1"/>
    <col min="3" max="3" width="51.5703125" style="1" customWidth="1"/>
    <col min="4" max="4" width="26" style="8" customWidth="1"/>
    <col min="5" max="5" width="25.140625" style="4" customWidth="1"/>
    <col min="6" max="6" width="22.42578125" style="11" customWidth="1"/>
    <col min="7" max="7" width="23.140625" style="11" customWidth="1"/>
    <col min="8" max="8" width="24.28515625" style="4" customWidth="1"/>
    <col min="9" max="9" width="24.85546875" style="31" customWidth="1"/>
    <col min="10" max="10" width="24.5703125" style="4" customWidth="1"/>
    <col min="11" max="11" width="22.42578125" style="11" customWidth="1"/>
    <col min="12" max="12" width="21.5703125" style="11" customWidth="1"/>
    <col min="13" max="13" width="24.85546875" style="6" customWidth="1"/>
    <col min="14" max="14" width="23.7109375" style="6" customWidth="1"/>
    <col min="15" max="15" width="19.7109375" style="1" customWidth="1"/>
    <col min="16" max="16" width="17.5703125" style="1" customWidth="1"/>
    <col min="17" max="17" width="23.42578125" style="1" customWidth="1"/>
    <col min="18" max="18" width="26.28515625" style="1" bestFit="1" customWidth="1"/>
    <col min="19" max="19" width="21.140625" style="1" customWidth="1"/>
    <col min="20" max="20" width="18.42578125" style="1" customWidth="1"/>
    <col min="21" max="16384" width="8.85546875" style="1"/>
  </cols>
  <sheetData>
    <row r="1" spans="1:20" ht="15" customHeight="1" x14ac:dyDescent="0.3">
      <c r="E1" s="29"/>
      <c r="F1" s="35"/>
      <c r="G1" s="32"/>
      <c r="H1" s="17"/>
      <c r="I1" s="30"/>
      <c r="J1" s="17"/>
      <c r="K1" s="32"/>
      <c r="L1" s="32"/>
      <c r="M1" s="7"/>
    </row>
    <row r="2" spans="1:20" ht="43.5" customHeight="1" x14ac:dyDescent="0.25">
      <c r="C2" s="128" t="s">
        <v>34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</row>
    <row r="3" spans="1:20" ht="40.5" customHeight="1" x14ac:dyDescent="0.25">
      <c r="C3" s="128" t="s">
        <v>61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20" ht="45" customHeight="1" x14ac:dyDescent="0.25">
      <c r="C4" s="128" t="s">
        <v>42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</row>
    <row r="5" spans="1:20" ht="36" hidden="1" customHeight="1" x14ac:dyDescent="0.3">
      <c r="C5" s="2" t="s">
        <v>0</v>
      </c>
      <c r="D5" s="9"/>
      <c r="E5" s="2"/>
      <c r="F5" s="34"/>
      <c r="G5" s="34"/>
      <c r="H5" s="2"/>
      <c r="K5" s="33"/>
      <c r="L5" s="33"/>
      <c r="M5" s="33"/>
      <c r="N5" s="33"/>
      <c r="O5" s="33"/>
      <c r="P5" s="33"/>
      <c r="Q5" s="33"/>
      <c r="R5" s="33"/>
      <c r="S5" s="33"/>
      <c r="T5" s="71" t="s">
        <v>1</v>
      </c>
    </row>
    <row r="6" spans="1:20" ht="32.450000000000003" customHeight="1" x14ac:dyDescent="0.25">
      <c r="C6" s="122" t="s">
        <v>54</v>
      </c>
      <c r="D6" s="124" t="s">
        <v>62</v>
      </c>
      <c r="E6" s="130" t="s">
        <v>2</v>
      </c>
      <c r="F6" s="130"/>
      <c r="G6" s="130"/>
      <c r="H6" s="125" t="s">
        <v>65</v>
      </c>
      <c r="I6" s="131" t="s">
        <v>63</v>
      </c>
      <c r="J6" s="122" t="s">
        <v>2</v>
      </c>
      <c r="K6" s="122"/>
      <c r="L6" s="122"/>
      <c r="M6" s="131" t="s">
        <v>64</v>
      </c>
      <c r="N6" s="122" t="s">
        <v>2</v>
      </c>
      <c r="O6" s="122"/>
      <c r="P6" s="122"/>
      <c r="Q6" s="129" t="s">
        <v>43</v>
      </c>
      <c r="R6" s="122" t="s">
        <v>2</v>
      </c>
      <c r="S6" s="122"/>
      <c r="T6" s="122"/>
    </row>
    <row r="7" spans="1:20" ht="12.75" customHeight="1" x14ac:dyDescent="0.25">
      <c r="C7" s="122"/>
      <c r="D7" s="124" t="s">
        <v>3</v>
      </c>
      <c r="E7" s="123" t="s">
        <v>4</v>
      </c>
      <c r="F7" s="126" t="s">
        <v>5</v>
      </c>
      <c r="G7" s="127" t="s">
        <v>33</v>
      </c>
      <c r="H7" s="125"/>
      <c r="I7" s="131" t="s">
        <v>6</v>
      </c>
      <c r="J7" s="123" t="s">
        <v>4</v>
      </c>
      <c r="K7" s="126" t="s">
        <v>5</v>
      </c>
      <c r="L7" s="127" t="s">
        <v>33</v>
      </c>
      <c r="M7" s="131" t="s">
        <v>6</v>
      </c>
      <c r="N7" s="123" t="s">
        <v>4</v>
      </c>
      <c r="O7" s="126" t="s">
        <v>5</v>
      </c>
      <c r="P7" s="127" t="s">
        <v>33</v>
      </c>
      <c r="Q7" s="129" t="s">
        <v>6</v>
      </c>
      <c r="R7" s="123" t="s">
        <v>4</v>
      </c>
      <c r="S7" s="126" t="s">
        <v>5</v>
      </c>
      <c r="T7" s="127" t="s">
        <v>33</v>
      </c>
    </row>
    <row r="8" spans="1:20" ht="12.75" customHeight="1" x14ac:dyDescent="0.25">
      <c r="C8" s="122"/>
      <c r="D8" s="124"/>
      <c r="E8" s="123"/>
      <c r="F8" s="126"/>
      <c r="G8" s="127"/>
      <c r="H8" s="125"/>
      <c r="I8" s="131" t="s">
        <v>7</v>
      </c>
      <c r="J8" s="123"/>
      <c r="K8" s="126"/>
      <c r="L8" s="127"/>
      <c r="M8" s="131" t="s">
        <v>7</v>
      </c>
      <c r="N8" s="123"/>
      <c r="O8" s="126"/>
      <c r="P8" s="127"/>
      <c r="Q8" s="129" t="s">
        <v>7</v>
      </c>
      <c r="R8" s="123"/>
      <c r="S8" s="126"/>
      <c r="T8" s="127"/>
    </row>
    <row r="9" spans="1:20" ht="72.599999999999994" customHeight="1" x14ac:dyDescent="0.25">
      <c r="C9" s="122"/>
      <c r="D9" s="124"/>
      <c r="E9" s="123"/>
      <c r="F9" s="126"/>
      <c r="G9" s="127"/>
      <c r="H9" s="125"/>
      <c r="I9" s="131"/>
      <c r="J9" s="123"/>
      <c r="K9" s="126"/>
      <c r="L9" s="127"/>
      <c r="M9" s="131"/>
      <c r="N9" s="123"/>
      <c r="O9" s="126"/>
      <c r="P9" s="127"/>
      <c r="Q9" s="129"/>
      <c r="R9" s="123"/>
      <c r="S9" s="126"/>
      <c r="T9" s="127"/>
    </row>
    <row r="10" spans="1:20" ht="105.75" customHeight="1" x14ac:dyDescent="0.25">
      <c r="C10" s="122"/>
      <c r="D10" s="124"/>
      <c r="E10" s="123"/>
      <c r="F10" s="126"/>
      <c r="G10" s="127"/>
      <c r="H10" s="125"/>
      <c r="I10" s="131"/>
      <c r="J10" s="123"/>
      <c r="K10" s="126"/>
      <c r="L10" s="127"/>
      <c r="M10" s="131"/>
      <c r="N10" s="123"/>
      <c r="O10" s="126"/>
      <c r="P10" s="127"/>
      <c r="Q10" s="129"/>
      <c r="R10" s="123"/>
      <c r="S10" s="126"/>
      <c r="T10" s="127"/>
    </row>
    <row r="11" spans="1:20" ht="24.75" customHeight="1" x14ac:dyDescent="0.25">
      <c r="C11" s="72">
        <v>1</v>
      </c>
      <c r="D11" s="92">
        <v>2</v>
      </c>
      <c r="E11" s="72">
        <v>3</v>
      </c>
      <c r="F11" s="73">
        <v>4</v>
      </c>
      <c r="G11" s="73">
        <v>5</v>
      </c>
      <c r="H11" s="72">
        <v>6</v>
      </c>
      <c r="I11" s="90">
        <v>7</v>
      </c>
      <c r="J11" s="72">
        <v>8</v>
      </c>
      <c r="K11" s="73">
        <v>9</v>
      </c>
      <c r="L11" s="73">
        <v>10</v>
      </c>
      <c r="M11" s="80">
        <v>11</v>
      </c>
      <c r="N11" s="72">
        <v>12</v>
      </c>
      <c r="O11" s="73">
        <v>13</v>
      </c>
      <c r="P11" s="73">
        <v>14</v>
      </c>
      <c r="Q11" s="80" t="s">
        <v>38</v>
      </c>
      <c r="R11" s="72" t="s">
        <v>37</v>
      </c>
      <c r="S11" s="73" t="s">
        <v>39</v>
      </c>
      <c r="T11" s="73" t="s">
        <v>40</v>
      </c>
    </row>
    <row r="12" spans="1:20" s="12" customFormat="1" ht="28.15" customHeight="1" x14ac:dyDescent="0.25">
      <c r="A12" s="14"/>
      <c r="B12" s="14"/>
      <c r="C12" s="55" t="s">
        <v>26</v>
      </c>
      <c r="D12" s="81"/>
      <c r="E12" s="5"/>
      <c r="F12" s="10"/>
      <c r="G12" s="10"/>
      <c r="H12" s="5"/>
      <c r="I12" s="81"/>
      <c r="J12" s="5"/>
      <c r="K12" s="10"/>
      <c r="L12" s="10"/>
      <c r="M12" s="81"/>
      <c r="N12" s="5"/>
      <c r="O12" s="10"/>
      <c r="P12" s="10"/>
      <c r="Q12" s="81"/>
      <c r="R12" s="5"/>
      <c r="S12" s="10"/>
      <c r="T12" s="10"/>
    </row>
    <row r="13" spans="1:20" s="12" customFormat="1" ht="38.450000000000003" customHeight="1" x14ac:dyDescent="0.25">
      <c r="A13" s="14"/>
      <c r="B13" s="14"/>
      <c r="C13" s="56" t="s">
        <v>17</v>
      </c>
      <c r="D13" s="82">
        <f>D14+D15+D16+D19+D20+D17+D18</f>
        <v>47145.758000000002</v>
      </c>
      <c r="E13" s="38">
        <f t="shared" ref="E13:K13" si="0">+E14+E15+E16+E19+E20+E17+E18</f>
        <v>47145.758000000002</v>
      </c>
      <c r="F13" s="38">
        <f t="shared" si="0"/>
        <v>0</v>
      </c>
      <c r="G13" s="38">
        <f t="shared" si="0"/>
        <v>0</v>
      </c>
      <c r="H13" s="38">
        <f t="shared" si="0"/>
        <v>45070.758000000002</v>
      </c>
      <c r="I13" s="82">
        <f t="shared" si="0"/>
        <v>45208.652999999998</v>
      </c>
      <c r="J13" s="38">
        <f t="shared" si="0"/>
        <v>45208.652999999998</v>
      </c>
      <c r="K13" s="38">
        <f t="shared" si="0"/>
        <v>0</v>
      </c>
      <c r="L13" s="38">
        <f>+L14+L15+L16+L19+L20</f>
        <v>0</v>
      </c>
      <c r="M13" s="82">
        <f>+M14+M15+M16+M19+M20+M17+M18</f>
        <v>39285.947</v>
      </c>
      <c r="N13" s="38">
        <f>+N14+N15+N16+N19+N20+N17+N18</f>
        <v>39285.947</v>
      </c>
      <c r="O13" s="38">
        <f>+O14+O15+O16+O19+O20+O17+O18</f>
        <v>0</v>
      </c>
      <c r="P13" s="37">
        <f>+P14+P15+P16+P19+P20</f>
        <v>0</v>
      </c>
      <c r="Q13" s="82">
        <f>I13-M13</f>
        <v>5922.7059999999983</v>
      </c>
      <c r="R13" s="38">
        <f>J13-N13</f>
        <v>5922.7059999999983</v>
      </c>
      <c r="S13" s="38">
        <f>K13-O13</f>
        <v>0</v>
      </c>
      <c r="T13" s="38">
        <f>L13-P13</f>
        <v>0</v>
      </c>
    </row>
    <row r="14" spans="1:20" s="12" customFormat="1" ht="49.5" hidden="1" customHeight="1" x14ac:dyDescent="0.25">
      <c r="A14" s="14"/>
      <c r="B14" s="14"/>
      <c r="C14" s="57" t="s">
        <v>8</v>
      </c>
      <c r="D14" s="91"/>
      <c r="E14" s="39"/>
      <c r="F14" s="39"/>
      <c r="G14" s="39"/>
      <c r="H14" s="41"/>
      <c r="I14" s="83"/>
      <c r="J14" s="39"/>
      <c r="K14" s="39"/>
      <c r="L14" s="43"/>
      <c r="M14" s="83"/>
      <c r="N14" s="40"/>
      <c r="O14" s="40"/>
      <c r="P14" s="42"/>
      <c r="Q14" s="83"/>
      <c r="R14" s="40"/>
      <c r="S14" s="40"/>
      <c r="T14" s="40"/>
    </row>
    <row r="15" spans="1:20" s="12" customFormat="1" ht="63" hidden="1" customHeight="1" x14ac:dyDescent="0.25">
      <c r="A15" s="14"/>
      <c r="B15" s="14"/>
      <c r="C15" s="57" t="s">
        <v>9</v>
      </c>
      <c r="D15" s="91"/>
      <c r="E15" s="39"/>
      <c r="F15" s="39"/>
      <c r="G15" s="39"/>
      <c r="H15" s="41"/>
      <c r="I15" s="91"/>
      <c r="J15" s="39"/>
      <c r="K15" s="39"/>
      <c r="L15" s="43"/>
      <c r="M15" s="83"/>
      <c r="N15" s="40"/>
      <c r="O15" s="40"/>
      <c r="P15" s="42"/>
      <c r="Q15" s="83"/>
      <c r="R15" s="40"/>
      <c r="S15" s="40"/>
      <c r="T15" s="40"/>
    </row>
    <row r="16" spans="1:20" s="12" customFormat="1" ht="184.5" customHeight="1" x14ac:dyDescent="0.25">
      <c r="A16" s="14"/>
      <c r="B16" s="14"/>
      <c r="C16" s="57" t="s">
        <v>44</v>
      </c>
      <c r="D16" s="91">
        <f>E16+F16</f>
        <v>2</v>
      </c>
      <c r="E16" s="40">
        <v>2</v>
      </c>
      <c r="F16" s="40">
        <v>0</v>
      </c>
      <c r="G16" s="40">
        <v>0</v>
      </c>
      <c r="H16" s="40">
        <v>2</v>
      </c>
      <c r="I16" s="83">
        <f>J16+K16</f>
        <v>0.52500000000000002</v>
      </c>
      <c r="J16" s="39">
        <v>0.52500000000000002</v>
      </c>
      <c r="K16" s="39">
        <v>0</v>
      </c>
      <c r="L16" s="43">
        <v>0</v>
      </c>
      <c r="M16" s="83">
        <f>N16+O16</f>
        <v>0.67800000000000005</v>
      </c>
      <c r="N16" s="40">
        <v>0.67800000000000005</v>
      </c>
      <c r="O16" s="40">
        <v>0</v>
      </c>
      <c r="P16" s="42">
        <v>0</v>
      </c>
      <c r="Q16" s="83">
        <f t="shared" ref="Q16:T55" si="1">I16-M16</f>
        <v>-0.15300000000000002</v>
      </c>
      <c r="R16" s="40">
        <f t="shared" si="1"/>
        <v>-0.15300000000000002</v>
      </c>
      <c r="S16" s="40">
        <f t="shared" si="1"/>
        <v>0</v>
      </c>
      <c r="T16" s="40">
        <f t="shared" si="1"/>
        <v>0</v>
      </c>
    </row>
    <row r="17" spans="1:20" s="12" customFormat="1" ht="66.75" hidden="1" customHeight="1" x14ac:dyDescent="0.25">
      <c r="A17" s="14"/>
      <c r="B17" s="14"/>
      <c r="C17" s="57" t="s">
        <v>30</v>
      </c>
      <c r="D17" s="91"/>
      <c r="E17" s="116"/>
      <c r="F17" s="39"/>
      <c r="G17" s="39"/>
      <c r="H17" s="41"/>
      <c r="I17" s="91"/>
      <c r="J17" s="39"/>
      <c r="K17" s="39"/>
      <c r="L17" s="43"/>
      <c r="M17" s="83"/>
      <c r="N17" s="116"/>
      <c r="O17" s="40"/>
      <c r="P17" s="42"/>
      <c r="Q17" s="83"/>
      <c r="R17" s="40"/>
      <c r="S17" s="40"/>
      <c r="T17" s="40"/>
    </row>
    <row r="18" spans="1:20" s="12" customFormat="1" ht="68.25" hidden="1" customHeight="1" x14ac:dyDescent="0.25">
      <c r="A18" s="14"/>
      <c r="B18" s="14"/>
      <c r="C18" s="57" t="s">
        <v>31</v>
      </c>
      <c r="D18" s="91"/>
      <c r="E18" s="116"/>
      <c r="F18" s="39"/>
      <c r="G18" s="39"/>
      <c r="H18" s="41"/>
      <c r="I18" s="91"/>
      <c r="J18" s="39"/>
      <c r="K18" s="39"/>
      <c r="L18" s="43"/>
      <c r="M18" s="83"/>
      <c r="N18" s="116"/>
      <c r="O18" s="40"/>
      <c r="P18" s="42"/>
      <c r="Q18" s="83"/>
      <c r="R18" s="40"/>
      <c r="S18" s="40"/>
      <c r="T18" s="40"/>
    </row>
    <row r="19" spans="1:20" s="12" customFormat="1" ht="91.9" hidden="1" customHeight="1" x14ac:dyDescent="0.25">
      <c r="A19" s="14"/>
      <c r="B19" s="14"/>
      <c r="C19" s="57" t="s">
        <v>32</v>
      </c>
      <c r="D19" s="91"/>
      <c r="E19" s="116"/>
      <c r="F19" s="39"/>
      <c r="G19" s="39"/>
      <c r="H19" s="41"/>
      <c r="I19" s="91"/>
      <c r="J19" s="39"/>
      <c r="K19" s="39"/>
      <c r="L19" s="43"/>
      <c r="M19" s="83"/>
      <c r="N19" s="116"/>
      <c r="O19" s="40"/>
      <c r="P19" s="42"/>
      <c r="Q19" s="83"/>
      <c r="R19" s="40"/>
      <c r="S19" s="40"/>
      <c r="T19" s="40"/>
    </row>
    <row r="20" spans="1:20" s="12" customFormat="1" ht="30.75" customHeight="1" x14ac:dyDescent="0.25">
      <c r="A20" s="14"/>
      <c r="B20" s="14"/>
      <c r="C20" s="58" t="s">
        <v>10</v>
      </c>
      <c r="D20" s="82">
        <f>D21+D26</f>
        <v>47143.758000000002</v>
      </c>
      <c r="E20" s="37">
        <f>E21+E26</f>
        <v>47143.758000000002</v>
      </c>
      <c r="F20" s="37">
        <f>F21</f>
        <v>0</v>
      </c>
      <c r="G20" s="37">
        <f>G21</f>
        <v>0</v>
      </c>
      <c r="H20" s="37">
        <f>H21+H26</f>
        <v>45068.758000000002</v>
      </c>
      <c r="I20" s="82">
        <f>I21+I26</f>
        <v>45208.127999999997</v>
      </c>
      <c r="J20" s="38">
        <f>J21+J26</f>
        <v>45208.127999999997</v>
      </c>
      <c r="K20" s="38">
        <f>K21</f>
        <v>0</v>
      </c>
      <c r="L20" s="38">
        <f>L21</f>
        <v>0</v>
      </c>
      <c r="M20" s="82">
        <f>M21+M26</f>
        <v>39285.269</v>
      </c>
      <c r="N20" s="37">
        <f>N21+N26</f>
        <v>39285.269</v>
      </c>
      <c r="O20" s="37">
        <f>O21</f>
        <v>0</v>
      </c>
      <c r="P20" s="37">
        <f>P21</f>
        <v>0</v>
      </c>
      <c r="Q20" s="82">
        <f t="shared" si="1"/>
        <v>5922.8589999999967</v>
      </c>
      <c r="R20" s="37">
        <f t="shared" si="1"/>
        <v>5922.8589999999967</v>
      </c>
      <c r="S20" s="37">
        <f t="shared" si="1"/>
        <v>0</v>
      </c>
      <c r="T20" s="37">
        <f t="shared" si="1"/>
        <v>0</v>
      </c>
    </row>
    <row r="21" spans="1:20" s="12" customFormat="1" ht="33.75" customHeight="1" x14ac:dyDescent="0.25">
      <c r="A21" s="14"/>
      <c r="B21" s="14"/>
      <c r="C21" s="58" t="s">
        <v>18</v>
      </c>
      <c r="D21" s="82">
        <f>+D22+D23+D24+D25</f>
        <v>14294</v>
      </c>
      <c r="E21" s="37">
        <f>+E22+E23+E24+E25</f>
        <v>14294</v>
      </c>
      <c r="F21" s="37">
        <v>0</v>
      </c>
      <c r="G21" s="37">
        <v>0</v>
      </c>
      <c r="H21" s="37">
        <f>+H22+H23+H24+H25</f>
        <v>13886</v>
      </c>
      <c r="I21" s="82">
        <f>+I22+I23+I24+I25</f>
        <v>13949.487999999999</v>
      </c>
      <c r="J21" s="37">
        <f>+J22+J23+J24+J25</f>
        <v>13949.487999999999</v>
      </c>
      <c r="K21" s="38">
        <v>0</v>
      </c>
      <c r="L21" s="38">
        <v>0</v>
      </c>
      <c r="M21" s="84">
        <f>+M22+M23+M24+M25</f>
        <v>12403.919000000002</v>
      </c>
      <c r="N21" s="10">
        <f>N22+N23+N24+N25</f>
        <v>12403.919000000002</v>
      </c>
      <c r="O21" s="10">
        <v>0</v>
      </c>
      <c r="P21" s="10">
        <v>0</v>
      </c>
      <c r="Q21" s="84">
        <f t="shared" si="1"/>
        <v>1545.5689999999977</v>
      </c>
      <c r="R21" s="10">
        <f t="shared" si="1"/>
        <v>1545.5689999999977</v>
      </c>
      <c r="S21" s="10">
        <f t="shared" si="1"/>
        <v>0</v>
      </c>
      <c r="T21" s="10">
        <f t="shared" si="1"/>
        <v>0</v>
      </c>
    </row>
    <row r="22" spans="1:20" s="12" customFormat="1" ht="120" customHeight="1" x14ac:dyDescent="0.25">
      <c r="A22" s="14"/>
      <c r="B22" s="14"/>
      <c r="C22" s="59" t="s">
        <v>19</v>
      </c>
      <c r="D22" s="83">
        <f>E22+F22</f>
        <v>16.7</v>
      </c>
      <c r="E22" s="40">
        <v>16.7</v>
      </c>
      <c r="F22" s="40">
        <v>0</v>
      </c>
      <c r="G22" s="40">
        <v>0</v>
      </c>
      <c r="H22" s="40">
        <v>15.7</v>
      </c>
      <c r="I22" s="83">
        <f>J22+K22</f>
        <v>23.795999999999999</v>
      </c>
      <c r="J22" s="39">
        <v>23.795999999999999</v>
      </c>
      <c r="K22" s="39">
        <v>0</v>
      </c>
      <c r="L22" s="39">
        <v>0</v>
      </c>
      <c r="M22" s="83">
        <f>N22+O22</f>
        <v>17.553000000000001</v>
      </c>
      <c r="N22" s="40">
        <v>17.553000000000001</v>
      </c>
      <c r="O22" s="40">
        <v>0</v>
      </c>
      <c r="P22" s="40">
        <v>0</v>
      </c>
      <c r="Q22" s="83">
        <f t="shared" si="1"/>
        <v>6.2429999999999986</v>
      </c>
      <c r="R22" s="40">
        <f t="shared" si="1"/>
        <v>6.2429999999999986</v>
      </c>
      <c r="S22" s="40">
        <f t="shared" si="1"/>
        <v>0</v>
      </c>
      <c r="T22" s="40">
        <f t="shared" si="1"/>
        <v>0</v>
      </c>
    </row>
    <row r="23" spans="1:20" s="12" customFormat="1" ht="121.5" customHeight="1" x14ac:dyDescent="0.25">
      <c r="A23" s="14"/>
      <c r="B23" s="14"/>
      <c r="C23" s="59" t="s">
        <v>20</v>
      </c>
      <c r="D23" s="83">
        <f>E23+F23</f>
        <v>337.4</v>
      </c>
      <c r="E23" s="40">
        <v>337.4</v>
      </c>
      <c r="F23" s="40">
        <v>0</v>
      </c>
      <c r="G23" s="40">
        <v>0</v>
      </c>
      <c r="H23" s="40">
        <v>330.4</v>
      </c>
      <c r="I23" s="83">
        <f>J23+K23</f>
        <v>369.524</v>
      </c>
      <c r="J23" s="39">
        <v>369.524</v>
      </c>
      <c r="K23" s="39">
        <v>0</v>
      </c>
      <c r="L23" s="39">
        <v>0</v>
      </c>
      <c r="M23" s="83">
        <f>N23+O23</f>
        <v>341.28399999999999</v>
      </c>
      <c r="N23" s="40">
        <v>341.28399999999999</v>
      </c>
      <c r="O23" s="40">
        <v>0</v>
      </c>
      <c r="P23" s="40">
        <v>0</v>
      </c>
      <c r="Q23" s="83">
        <f t="shared" si="1"/>
        <v>28.240000000000009</v>
      </c>
      <c r="R23" s="40">
        <f t="shared" si="1"/>
        <v>28.240000000000009</v>
      </c>
      <c r="S23" s="40">
        <f t="shared" si="1"/>
        <v>0</v>
      </c>
      <c r="T23" s="40">
        <f t="shared" si="1"/>
        <v>0</v>
      </c>
    </row>
    <row r="24" spans="1:20" s="12" customFormat="1" ht="115.5" customHeight="1" x14ac:dyDescent="0.25">
      <c r="A24" s="14"/>
      <c r="B24" s="14"/>
      <c r="C24" s="59" t="s">
        <v>21</v>
      </c>
      <c r="D24" s="83">
        <f>E24+F24</f>
        <v>3366.3</v>
      </c>
      <c r="E24" s="40">
        <v>3366.3</v>
      </c>
      <c r="F24" s="40">
        <v>0</v>
      </c>
      <c r="G24" s="40">
        <v>0</v>
      </c>
      <c r="H24" s="40">
        <v>3066.3</v>
      </c>
      <c r="I24" s="83">
        <f>J24+K24</f>
        <v>3179.4009999999998</v>
      </c>
      <c r="J24" s="39">
        <v>3179.4009999999998</v>
      </c>
      <c r="K24" s="39">
        <v>0</v>
      </c>
      <c r="L24" s="39">
        <v>0</v>
      </c>
      <c r="M24" s="83">
        <f>N24</f>
        <v>2672.078</v>
      </c>
      <c r="N24" s="40">
        <v>2672.078</v>
      </c>
      <c r="O24" s="40">
        <v>0</v>
      </c>
      <c r="P24" s="40">
        <v>0</v>
      </c>
      <c r="Q24" s="83">
        <f t="shared" si="1"/>
        <v>507.32299999999987</v>
      </c>
      <c r="R24" s="40">
        <f t="shared" si="1"/>
        <v>507.32299999999987</v>
      </c>
      <c r="S24" s="40">
        <f t="shared" si="1"/>
        <v>0</v>
      </c>
      <c r="T24" s="40">
        <f t="shared" si="1"/>
        <v>0</v>
      </c>
    </row>
    <row r="25" spans="1:20" s="12" customFormat="1" ht="141" customHeight="1" x14ac:dyDescent="0.25">
      <c r="A25" s="14"/>
      <c r="B25" s="14"/>
      <c r="C25" s="59" t="s">
        <v>22</v>
      </c>
      <c r="D25" s="83">
        <f>E25+F25</f>
        <v>10573.6</v>
      </c>
      <c r="E25" s="40">
        <v>10573.6</v>
      </c>
      <c r="F25" s="40">
        <v>0</v>
      </c>
      <c r="G25" s="40">
        <v>0</v>
      </c>
      <c r="H25" s="40">
        <v>10473.6</v>
      </c>
      <c r="I25" s="83">
        <f>J25+K25</f>
        <v>10376.767</v>
      </c>
      <c r="J25" s="39">
        <v>10376.767</v>
      </c>
      <c r="K25" s="39">
        <v>0</v>
      </c>
      <c r="L25" s="39">
        <v>0</v>
      </c>
      <c r="M25" s="83">
        <f>N25+O25</f>
        <v>9373.0040000000008</v>
      </c>
      <c r="N25" s="40">
        <v>9373.0040000000008</v>
      </c>
      <c r="O25" s="40">
        <v>0</v>
      </c>
      <c r="P25" s="40">
        <v>0</v>
      </c>
      <c r="Q25" s="83">
        <f t="shared" si="1"/>
        <v>1003.762999999999</v>
      </c>
      <c r="R25" s="40">
        <f t="shared" si="1"/>
        <v>1003.762999999999</v>
      </c>
      <c r="S25" s="40">
        <f t="shared" si="1"/>
        <v>0</v>
      </c>
      <c r="T25" s="40">
        <f t="shared" si="1"/>
        <v>0</v>
      </c>
    </row>
    <row r="26" spans="1:20" s="12" customFormat="1" ht="44.25" customHeight="1" x14ac:dyDescent="0.25">
      <c r="A26" s="14"/>
      <c r="B26" s="14"/>
      <c r="C26" s="58" t="s">
        <v>45</v>
      </c>
      <c r="D26" s="82">
        <f>D27+D28</f>
        <v>32849.758000000002</v>
      </c>
      <c r="E26" s="37">
        <f>E27+E28</f>
        <v>32849.758000000002</v>
      </c>
      <c r="F26" s="37">
        <v>0</v>
      </c>
      <c r="G26" s="37">
        <v>0</v>
      </c>
      <c r="H26" s="112">
        <f>H27+H28</f>
        <v>31182.758000000002</v>
      </c>
      <c r="I26" s="82">
        <f>I27+J28</f>
        <v>31258.639999999999</v>
      </c>
      <c r="J26" s="38">
        <f>J27+J28</f>
        <v>31258.639999999999</v>
      </c>
      <c r="K26" s="37">
        <v>0</v>
      </c>
      <c r="L26" s="37">
        <v>0</v>
      </c>
      <c r="M26" s="82">
        <f>M27+M28</f>
        <v>26881.35</v>
      </c>
      <c r="N26" s="37">
        <f>N27+N28</f>
        <v>26881.35</v>
      </c>
      <c r="O26" s="37">
        <v>0</v>
      </c>
      <c r="P26" s="37">
        <v>0</v>
      </c>
      <c r="Q26" s="82">
        <f>I26-M26</f>
        <v>4377.2900000000009</v>
      </c>
      <c r="R26" s="37">
        <f t="shared" si="1"/>
        <v>4377.2900000000009</v>
      </c>
      <c r="S26" s="37">
        <f t="shared" si="1"/>
        <v>0</v>
      </c>
      <c r="T26" s="37">
        <f t="shared" si="1"/>
        <v>0</v>
      </c>
    </row>
    <row r="27" spans="1:20" s="12" customFormat="1" ht="50.25" customHeight="1" x14ac:dyDescent="0.25">
      <c r="A27" s="14"/>
      <c r="B27" s="14"/>
      <c r="C27" s="59" t="s">
        <v>46</v>
      </c>
      <c r="D27" s="83">
        <f>E27+F27</f>
        <v>1299</v>
      </c>
      <c r="E27" s="40">
        <v>1299</v>
      </c>
      <c r="F27" s="40">
        <v>0</v>
      </c>
      <c r="G27" s="40">
        <v>0</v>
      </c>
      <c r="H27" s="119">
        <v>1219</v>
      </c>
      <c r="I27" s="83">
        <f>J27</f>
        <v>1656.604</v>
      </c>
      <c r="J27" s="39">
        <v>1656.604</v>
      </c>
      <c r="K27" s="39">
        <v>0</v>
      </c>
      <c r="L27" s="39">
        <v>0</v>
      </c>
      <c r="M27" s="83">
        <f>N27</f>
        <v>1126.462</v>
      </c>
      <c r="N27" s="40">
        <v>1126.462</v>
      </c>
      <c r="O27" s="40">
        <v>0</v>
      </c>
      <c r="P27" s="40">
        <v>0</v>
      </c>
      <c r="Q27" s="83">
        <f t="shared" si="1"/>
        <v>530.14200000000005</v>
      </c>
      <c r="R27" s="40">
        <f t="shared" si="1"/>
        <v>530.14200000000005</v>
      </c>
      <c r="S27" s="40">
        <f t="shared" si="1"/>
        <v>0</v>
      </c>
      <c r="T27" s="40">
        <f t="shared" si="1"/>
        <v>0</v>
      </c>
    </row>
    <row r="28" spans="1:20" s="12" customFormat="1" ht="39" customHeight="1" x14ac:dyDescent="0.25">
      <c r="A28" s="14"/>
      <c r="B28" s="14"/>
      <c r="C28" s="59" t="s">
        <v>47</v>
      </c>
      <c r="D28" s="83">
        <f>E28+F28</f>
        <v>31550.758000000002</v>
      </c>
      <c r="E28" s="40">
        <v>31550.758000000002</v>
      </c>
      <c r="F28" s="40">
        <v>0</v>
      </c>
      <c r="G28" s="40">
        <v>0</v>
      </c>
      <c r="H28" s="119">
        <v>29963.758000000002</v>
      </c>
      <c r="I28" s="83">
        <f>J28</f>
        <v>29602.036</v>
      </c>
      <c r="J28" s="39">
        <v>29602.036</v>
      </c>
      <c r="K28" s="39">
        <v>0</v>
      </c>
      <c r="L28" s="39">
        <v>0</v>
      </c>
      <c r="M28" s="83">
        <f>N28</f>
        <v>25754.887999999999</v>
      </c>
      <c r="N28" s="40">
        <v>25754.887999999999</v>
      </c>
      <c r="O28" s="40">
        <v>0</v>
      </c>
      <c r="P28" s="40">
        <v>0</v>
      </c>
      <c r="Q28" s="83">
        <f>R28</f>
        <v>3847.148000000001</v>
      </c>
      <c r="R28" s="40">
        <f t="shared" si="1"/>
        <v>3847.148000000001</v>
      </c>
      <c r="S28" s="40">
        <f t="shared" si="1"/>
        <v>0</v>
      </c>
      <c r="T28" s="40">
        <f t="shared" si="1"/>
        <v>0</v>
      </c>
    </row>
    <row r="29" spans="1:20" s="12" customFormat="1" ht="52.5" customHeight="1" x14ac:dyDescent="0.25">
      <c r="A29" s="14"/>
      <c r="B29" s="14"/>
      <c r="C29" s="56" t="s">
        <v>23</v>
      </c>
      <c r="D29" s="82">
        <f>D30+D31</f>
        <v>985.2</v>
      </c>
      <c r="E29" s="37">
        <f t="shared" ref="E29:P29" si="2">E30+E31</f>
        <v>985.2</v>
      </c>
      <c r="F29" s="37">
        <f t="shared" si="2"/>
        <v>0</v>
      </c>
      <c r="G29" s="37">
        <f t="shared" si="2"/>
        <v>0</v>
      </c>
      <c r="H29" s="37">
        <f t="shared" si="2"/>
        <v>920.2</v>
      </c>
      <c r="I29" s="82">
        <f>I30+I31+I32</f>
        <v>607.23299999999995</v>
      </c>
      <c r="J29" s="38">
        <f>J30+J31+J32</f>
        <v>607.23299999999995</v>
      </c>
      <c r="K29" s="38">
        <f>K30+K31</f>
        <v>0</v>
      </c>
      <c r="L29" s="38">
        <f t="shared" si="2"/>
        <v>0</v>
      </c>
      <c r="M29" s="82">
        <f t="shared" si="2"/>
        <v>1953.126</v>
      </c>
      <c r="N29" s="37">
        <f>N30+N31+N32</f>
        <v>1953.126</v>
      </c>
      <c r="O29" s="37">
        <f t="shared" si="2"/>
        <v>0</v>
      </c>
      <c r="P29" s="37">
        <f t="shared" si="2"/>
        <v>0</v>
      </c>
      <c r="Q29" s="82">
        <f t="shared" si="1"/>
        <v>-1345.893</v>
      </c>
      <c r="R29" s="38">
        <f t="shared" si="1"/>
        <v>-1345.893</v>
      </c>
      <c r="S29" s="38">
        <f t="shared" si="1"/>
        <v>0</v>
      </c>
      <c r="T29" s="38">
        <f t="shared" si="1"/>
        <v>0</v>
      </c>
    </row>
    <row r="30" spans="1:20" s="12" customFormat="1" ht="55.5" customHeight="1" x14ac:dyDescent="0.25">
      <c r="A30" s="14"/>
      <c r="B30" s="14"/>
      <c r="C30" s="57" t="s">
        <v>24</v>
      </c>
      <c r="D30" s="83">
        <f>E30+F30</f>
        <v>550</v>
      </c>
      <c r="E30" s="40">
        <v>550</v>
      </c>
      <c r="F30" s="40">
        <v>0</v>
      </c>
      <c r="G30" s="40">
        <v>0</v>
      </c>
      <c r="H30" s="119">
        <v>505</v>
      </c>
      <c r="I30" s="83">
        <f>J30+K30</f>
        <v>290.83</v>
      </c>
      <c r="J30" s="39">
        <v>290.83</v>
      </c>
      <c r="K30" s="39">
        <v>0</v>
      </c>
      <c r="L30" s="43">
        <v>0</v>
      </c>
      <c r="M30" s="83">
        <f>N30+O30</f>
        <v>1799.2570000000001</v>
      </c>
      <c r="N30" s="39">
        <v>1799.2570000000001</v>
      </c>
      <c r="O30" s="40">
        <v>0</v>
      </c>
      <c r="P30" s="42">
        <v>0</v>
      </c>
      <c r="Q30" s="83">
        <f t="shared" si="1"/>
        <v>-1508.4270000000001</v>
      </c>
      <c r="R30" s="40">
        <f t="shared" si="1"/>
        <v>-1508.4270000000001</v>
      </c>
      <c r="S30" s="40">
        <f t="shared" si="1"/>
        <v>0</v>
      </c>
      <c r="T30" s="40">
        <f t="shared" si="1"/>
        <v>0</v>
      </c>
    </row>
    <row r="31" spans="1:20" s="12" customFormat="1" ht="234" customHeight="1" x14ac:dyDescent="0.25">
      <c r="A31" s="14"/>
      <c r="B31" s="14"/>
      <c r="C31" s="57" t="s">
        <v>55</v>
      </c>
      <c r="D31" s="83">
        <f>E31+F31</f>
        <v>435.2</v>
      </c>
      <c r="E31" s="40">
        <v>435.2</v>
      </c>
      <c r="F31" s="40">
        <v>0</v>
      </c>
      <c r="G31" s="40">
        <v>0</v>
      </c>
      <c r="H31" s="119">
        <v>415.2</v>
      </c>
      <c r="I31" s="83">
        <f>J31+K31</f>
        <v>307.31900000000002</v>
      </c>
      <c r="J31" s="39">
        <v>307.31900000000002</v>
      </c>
      <c r="K31" s="40">
        <v>0</v>
      </c>
      <c r="L31" s="40">
        <v>0</v>
      </c>
      <c r="M31" s="83">
        <f>O31+N31</f>
        <v>153.869</v>
      </c>
      <c r="N31" s="39">
        <v>153.869</v>
      </c>
      <c r="O31" s="40">
        <v>0</v>
      </c>
      <c r="P31" s="40">
        <v>0</v>
      </c>
      <c r="Q31" s="83">
        <f t="shared" si="1"/>
        <v>153.45000000000002</v>
      </c>
      <c r="R31" s="40">
        <f t="shared" si="1"/>
        <v>153.45000000000002</v>
      </c>
      <c r="S31" s="40">
        <f t="shared" si="1"/>
        <v>0</v>
      </c>
      <c r="T31" s="40">
        <f t="shared" si="1"/>
        <v>0</v>
      </c>
    </row>
    <row r="32" spans="1:20" s="12" customFormat="1" ht="42" customHeight="1" x14ac:dyDescent="0.25">
      <c r="A32" s="14"/>
      <c r="B32" s="14"/>
      <c r="C32" s="57" t="s">
        <v>56</v>
      </c>
      <c r="D32" s="83">
        <v>0</v>
      </c>
      <c r="E32" s="40">
        <v>0</v>
      </c>
      <c r="F32" s="40">
        <v>0</v>
      </c>
      <c r="G32" s="40">
        <v>0</v>
      </c>
      <c r="H32" s="119">
        <v>0</v>
      </c>
      <c r="I32" s="83">
        <f>J32+K32</f>
        <v>9.0839999999999996</v>
      </c>
      <c r="J32" s="39">
        <v>9.0839999999999996</v>
      </c>
      <c r="K32" s="39">
        <v>0</v>
      </c>
      <c r="L32" s="39">
        <v>0</v>
      </c>
      <c r="M32" s="83">
        <f>O32+N32</f>
        <v>0</v>
      </c>
      <c r="N32" s="39">
        <v>0</v>
      </c>
      <c r="O32" s="40">
        <v>0</v>
      </c>
      <c r="P32" s="40">
        <v>0</v>
      </c>
      <c r="Q32" s="83">
        <f t="shared" si="1"/>
        <v>9.0839999999999996</v>
      </c>
      <c r="R32" s="40">
        <f t="shared" si="1"/>
        <v>9.0839999999999996</v>
      </c>
      <c r="S32" s="40">
        <f t="shared" si="1"/>
        <v>0</v>
      </c>
      <c r="T32" s="40">
        <f t="shared" si="1"/>
        <v>0</v>
      </c>
    </row>
    <row r="33" spans="1:20" s="12" customFormat="1" ht="57" customHeight="1" x14ac:dyDescent="0.25">
      <c r="A33" s="14"/>
      <c r="B33" s="14"/>
      <c r="C33" s="98" t="s">
        <v>48</v>
      </c>
      <c r="D33" s="99">
        <f>SUM(D34:D39)</f>
        <v>5335.9738900000002</v>
      </c>
      <c r="E33" s="101">
        <f>E34+E36+E39</f>
        <v>0</v>
      </c>
      <c r="F33" s="101">
        <f>F34+F36+F39+F37+F38+F35</f>
        <v>5335.9738900000002</v>
      </c>
      <c r="G33" s="101">
        <f>G34+G36+G39</f>
        <v>0</v>
      </c>
      <c r="H33" s="100">
        <f>H34+H36+H39</f>
        <v>0</v>
      </c>
      <c r="I33" s="102">
        <f>SUM(I34:I40)</f>
        <v>4967.4070000000011</v>
      </c>
      <c r="J33" s="104">
        <f>J34+J35+J36+J38+J39</f>
        <v>0</v>
      </c>
      <c r="K33" s="104">
        <f>K34+K35+K36+K38+K39+K40</f>
        <v>4967.4070000000011</v>
      </c>
      <c r="L33" s="104">
        <f>L34+L35+L36+L38+L39</f>
        <v>0</v>
      </c>
      <c r="M33" s="102">
        <f>N33+O33+P33</f>
        <v>11366.143</v>
      </c>
      <c r="N33" s="104">
        <v>0</v>
      </c>
      <c r="O33" s="103">
        <f>O34+O36+O39+O38+O35</f>
        <v>11366.143</v>
      </c>
      <c r="P33" s="101">
        <v>0</v>
      </c>
      <c r="Q33" s="102">
        <f t="shared" si="1"/>
        <v>-6398.735999999999</v>
      </c>
      <c r="R33" s="103">
        <f t="shared" si="1"/>
        <v>0</v>
      </c>
      <c r="S33" s="103">
        <f t="shared" si="1"/>
        <v>-6398.735999999999</v>
      </c>
      <c r="T33" s="103">
        <f t="shared" si="1"/>
        <v>0</v>
      </c>
    </row>
    <row r="34" spans="1:20" s="12" customFormat="1" ht="81.75" customHeight="1" x14ac:dyDescent="0.25">
      <c r="A34" s="14"/>
      <c r="B34" s="14"/>
      <c r="C34" s="120" t="s">
        <v>49</v>
      </c>
      <c r="D34" s="93">
        <f>E34+F34</f>
        <v>1070.3</v>
      </c>
      <c r="E34" s="42">
        <v>0</v>
      </c>
      <c r="F34" s="119">
        <v>1070.3</v>
      </c>
      <c r="G34" s="42">
        <v>0</v>
      </c>
      <c r="H34" s="40">
        <v>0</v>
      </c>
      <c r="I34" s="83">
        <f>K34</f>
        <v>660.32299999999998</v>
      </c>
      <c r="J34" s="39">
        <v>0</v>
      </c>
      <c r="K34" s="119">
        <v>660.32299999999998</v>
      </c>
      <c r="L34" s="43">
        <v>0</v>
      </c>
      <c r="M34" s="83">
        <f>O34</f>
        <v>753.14700000000005</v>
      </c>
      <c r="N34" s="39">
        <v>0</v>
      </c>
      <c r="O34" s="119">
        <v>753.14700000000005</v>
      </c>
      <c r="P34" s="42">
        <v>0</v>
      </c>
      <c r="Q34" s="83">
        <f t="shared" si="1"/>
        <v>-92.824000000000069</v>
      </c>
      <c r="R34" s="39">
        <f t="shared" si="1"/>
        <v>0</v>
      </c>
      <c r="S34" s="39">
        <f t="shared" si="1"/>
        <v>-92.824000000000069</v>
      </c>
      <c r="T34" s="39">
        <f t="shared" si="1"/>
        <v>0</v>
      </c>
    </row>
    <row r="35" spans="1:20" s="12" customFormat="1" ht="81.75" customHeight="1" x14ac:dyDescent="0.25">
      <c r="A35" s="14"/>
      <c r="B35" s="14"/>
      <c r="C35" s="57" t="s">
        <v>59</v>
      </c>
      <c r="D35" s="83">
        <f>E35+F35</f>
        <v>1013.8</v>
      </c>
      <c r="E35" s="40">
        <v>0</v>
      </c>
      <c r="F35" s="119">
        <v>1013.8</v>
      </c>
      <c r="G35" s="42">
        <v>0</v>
      </c>
      <c r="H35" s="40">
        <v>0</v>
      </c>
      <c r="I35" s="83">
        <f>K35</f>
        <v>1013.8</v>
      </c>
      <c r="J35" s="39">
        <v>0</v>
      </c>
      <c r="K35" s="119">
        <v>1013.8</v>
      </c>
      <c r="L35" s="43">
        <v>0</v>
      </c>
      <c r="M35" s="83">
        <f>O35</f>
        <v>2641.76</v>
      </c>
      <c r="N35" s="39">
        <v>0</v>
      </c>
      <c r="O35" s="119">
        <v>2641.76</v>
      </c>
      <c r="P35" s="42">
        <v>0</v>
      </c>
      <c r="Q35" s="83">
        <f>I35-M35</f>
        <v>-1627.9600000000003</v>
      </c>
      <c r="R35" s="39">
        <f>J35-N35</f>
        <v>0</v>
      </c>
      <c r="S35" s="39">
        <f>K35-O35</f>
        <v>-1627.9600000000003</v>
      </c>
      <c r="T35" s="39">
        <f>L35-P35</f>
        <v>0</v>
      </c>
    </row>
    <row r="36" spans="1:20" s="12" customFormat="1" ht="129.75" customHeight="1" x14ac:dyDescent="0.25">
      <c r="A36" s="14"/>
      <c r="B36" s="14"/>
      <c r="C36" s="57" t="s">
        <v>50</v>
      </c>
      <c r="D36" s="83">
        <f>E36+F36</f>
        <v>71.8</v>
      </c>
      <c r="E36" s="40">
        <v>0</v>
      </c>
      <c r="F36" s="119">
        <v>71.8</v>
      </c>
      <c r="G36" s="40">
        <v>0</v>
      </c>
      <c r="H36" s="41">
        <v>0</v>
      </c>
      <c r="I36" s="83">
        <f>K36</f>
        <v>73.605000000000004</v>
      </c>
      <c r="J36" s="39">
        <v>0</v>
      </c>
      <c r="K36" s="119">
        <v>73.605000000000004</v>
      </c>
      <c r="L36" s="43">
        <v>0</v>
      </c>
      <c r="M36" s="83">
        <f>O36</f>
        <v>59.576000000000001</v>
      </c>
      <c r="N36" s="39">
        <v>0</v>
      </c>
      <c r="O36" s="119">
        <v>59.576000000000001</v>
      </c>
      <c r="P36" s="42">
        <v>0</v>
      </c>
      <c r="Q36" s="83">
        <f t="shared" si="1"/>
        <v>14.029000000000003</v>
      </c>
      <c r="R36" s="40">
        <f t="shared" si="1"/>
        <v>0</v>
      </c>
      <c r="S36" s="40">
        <f t="shared" si="1"/>
        <v>14.029000000000003</v>
      </c>
      <c r="T36" s="40">
        <f t="shared" si="1"/>
        <v>0</v>
      </c>
    </row>
    <row r="37" spans="1:20" s="12" customFormat="1" ht="84" hidden="1" customHeight="1" x14ac:dyDescent="0.25">
      <c r="A37" s="14"/>
      <c r="B37" s="14"/>
      <c r="C37" s="57" t="s">
        <v>59</v>
      </c>
      <c r="D37" s="83">
        <f>E37+F37</f>
        <v>0</v>
      </c>
      <c r="E37" s="40"/>
      <c r="F37" s="119">
        <v>0</v>
      </c>
      <c r="G37" s="40"/>
      <c r="H37" s="41"/>
      <c r="I37" s="83"/>
      <c r="J37" s="40"/>
      <c r="K37" s="119"/>
      <c r="L37" s="42"/>
      <c r="M37" s="83"/>
      <c r="N37" s="39"/>
      <c r="O37" s="119"/>
      <c r="P37" s="42"/>
      <c r="Q37" s="83"/>
      <c r="R37" s="40"/>
      <c r="S37" s="40"/>
      <c r="T37" s="40"/>
    </row>
    <row r="38" spans="1:20" s="12" customFormat="1" ht="84" customHeight="1" x14ac:dyDescent="0.25">
      <c r="A38" s="14"/>
      <c r="B38" s="14"/>
      <c r="C38" s="57" t="s">
        <v>57</v>
      </c>
      <c r="D38" s="83">
        <f>E38+F38</f>
        <v>33.114000000000004</v>
      </c>
      <c r="E38" s="40">
        <v>0</v>
      </c>
      <c r="F38" s="119">
        <f>27.7+4.5+0.914</f>
        <v>33.114000000000004</v>
      </c>
      <c r="G38" s="40">
        <v>0</v>
      </c>
      <c r="H38" s="41">
        <v>0</v>
      </c>
      <c r="I38" s="83">
        <f>K38</f>
        <v>33.054000000000002</v>
      </c>
      <c r="J38" s="40">
        <v>0</v>
      </c>
      <c r="K38" s="119">
        <v>33.054000000000002</v>
      </c>
      <c r="L38" s="42">
        <v>0</v>
      </c>
      <c r="M38" s="83">
        <f>O38</f>
        <v>5.31</v>
      </c>
      <c r="N38" s="39">
        <v>0</v>
      </c>
      <c r="O38" s="119">
        <v>5.31</v>
      </c>
      <c r="P38" s="42">
        <v>0</v>
      </c>
      <c r="Q38" s="83">
        <f t="shared" si="1"/>
        <v>27.744000000000003</v>
      </c>
      <c r="R38" s="40">
        <f t="shared" si="1"/>
        <v>0</v>
      </c>
      <c r="S38" s="40">
        <f t="shared" si="1"/>
        <v>27.744000000000003</v>
      </c>
      <c r="T38" s="40">
        <v>0</v>
      </c>
    </row>
    <row r="39" spans="1:20" s="12" customFormat="1" ht="58.5" customHeight="1" x14ac:dyDescent="0.25">
      <c r="A39" s="14"/>
      <c r="B39" s="14"/>
      <c r="C39" s="120" t="s">
        <v>51</v>
      </c>
      <c r="D39" s="83">
        <f>F39</f>
        <v>3146.9598900000001</v>
      </c>
      <c r="E39" s="39">
        <v>0</v>
      </c>
      <c r="F39" s="119">
        <f>1760.2+400+1.213+985.54689</f>
        <v>3146.9598900000001</v>
      </c>
      <c r="G39" s="40">
        <v>0</v>
      </c>
      <c r="H39" s="41">
        <v>0</v>
      </c>
      <c r="I39" s="83">
        <f>K39</f>
        <v>3147.0250000000001</v>
      </c>
      <c r="J39" s="40">
        <v>0</v>
      </c>
      <c r="K39" s="40">
        <v>3147.0250000000001</v>
      </c>
      <c r="L39" s="42">
        <v>0</v>
      </c>
      <c r="M39" s="83">
        <f>O39</f>
        <v>7906.35</v>
      </c>
      <c r="N39" s="39">
        <v>0</v>
      </c>
      <c r="O39" s="119">
        <v>7906.35</v>
      </c>
      <c r="P39" s="42">
        <v>0</v>
      </c>
      <c r="Q39" s="83">
        <f t="shared" si="1"/>
        <v>-4759.3250000000007</v>
      </c>
      <c r="R39" s="40">
        <f t="shared" si="1"/>
        <v>0</v>
      </c>
      <c r="S39" s="40">
        <f t="shared" si="1"/>
        <v>-4759.3250000000007</v>
      </c>
      <c r="T39" s="40">
        <f t="shared" si="1"/>
        <v>0</v>
      </c>
    </row>
    <row r="40" spans="1:20" s="12" customFormat="1" ht="41.25" customHeight="1" x14ac:dyDescent="0.25">
      <c r="A40" s="14"/>
      <c r="B40" s="14"/>
      <c r="C40" s="57" t="s">
        <v>66</v>
      </c>
      <c r="D40" s="83">
        <v>0</v>
      </c>
      <c r="E40" s="39">
        <v>0</v>
      </c>
      <c r="F40" s="40">
        <v>0</v>
      </c>
      <c r="G40" s="40">
        <v>0</v>
      </c>
      <c r="H40" s="40">
        <v>0</v>
      </c>
      <c r="I40" s="83">
        <f>K40</f>
        <v>39.6</v>
      </c>
      <c r="J40" s="40"/>
      <c r="K40" s="119">
        <v>39.6</v>
      </c>
      <c r="L40" s="40"/>
      <c r="M40" s="83"/>
      <c r="N40" s="39"/>
      <c r="O40" s="40"/>
      <c r="P40" s="40"/>
      <c r="Q40" s="83"/>
      <c r="R40" s="40"/>
      <c r="S40" s="40"/>
      <c r="T40" s="40"/>
    </row>
    <row r="41" spans="1:20" s="12" customFormat="1" ht="131.44999999999999" hidden="1" customHeight="1" x14ac:dyDescent="0.25">
      <c r="A41" s="14"/>
      <c r="B41" s="14"/>
      <c r="C41" s="57"/>
      <c r="D41" s="83"/>
      <c r="E41" s="39"/>
      <c r="F41" s="40"/>
      <c r="G41" s="40"/>
      <c r="H41" s="39"/>
      <c r="I41" s="83"/>
      <c r="J41" s="39"/>
      <c r="K41" s="40"/>
      <c r="L41" s="42"/>
      <c r="M41" s="83"/>
      <c r="N41" s="39"/>
      <c r="O41" s="40"/>
      <c r="P41" s="42"/>
      <c r="Q41" s="83"/>
      <c r="R41" s="40"/>
      <c r="S41" s="40"/>
      <c r="T41" s="40"/>
    </row>
    <row r="42" spans="1:20" s="12" customFormat="1" ht="276.75" hidden="1" customHeight="1" x14ac:dyDescent="0.25">
      <c r="A42" s="14"/>
      <c r="B42" s="14"/>
      <c r="C42" s="57"/>
      <c r="D42" s="83"/>
      <c r="E42" s="39"/>
      <c r="F42" s="40"/>
      <c r="G42" s="40"/>
      <c r="H42" s="39"/>
      <c r="I42" s="83"/>
      <c r="J42" s="39"/>
      <c r="K42" s="40"/>
      <c r="L42" s="42"/>
      <c r="M42" s="83"/>
      <c r="N42" s="39"/>
      <c r="O42" s="40"/>
      <c r="P42" s="42"/>
      <c r="Q42" s="83"/>
      <c r="R42" s="40"/>
      <c r="S42" s="40"/>
      <c r="T42" s="40"/>
    </row>
    <row r="43" spans="1:20" s="12" customFormat="1" ht="48.75" hidden="1" customHeight="1" x14ac:dyDescent="0.25">
      <c r="A43" s="14"/>
      <c r="B43" s="14"/>
      <c r="C43" s="57"/>
      <c r="D43" s="83"/>
      <c r="E43" s="39"/>
      <c r="F43" s="40"/>
      <c r="G43" s="40"/>
      <c r="H43" s="39"/>
      <c r="I43" s="83"/>
      <c r="J43" s="39"/>
      <c r="K43" s="40"/>
      <c r="L43" s="40"/>
      <c r="M43" s="83"/>
      <c r="N43" s="39"/>
      <c r="O43" s="40"/>
      <c r="P43" s="40"/>
      <c r="Q43" s="83"/>
      <c r="R43" s="40"/>
      <c r="S43" s="40"/>
      <c r="T43" s="40"/>
    </row>
    <row r="44" spans="1:20" s="12" customFormat="1" ht="76.150000000000006" hidden="1" customHeight="1" x14ac:dyDescent="0.25">
      <c r="A44" s="14"/>
      <c r="B44" s="14"/>
      <c r="C44" s="60"/>
      <c r="D44" s="85"/>
      <c r="E44" s="45"/>
      <c r="F44" s="44"/>
      <c r="G44" s="44"/>
      <c r="H44" s="39"/>
      <c r="I44" s="85"/>
      <c r="J44" s="39"/>
      <c r="K44" s="44"/>
      <c r="L44" s="44"/>
      <c r="M44" s="85"/>
      <c r="N44" s="39"/>
      <c r="O44" s="44"/>
      <c r="P44" s="44"/>
      <c r="Q44" s="85"/>
      <c r="R44" s="44"/>
      <c r="S44" s="44"/>
      <c r="T44" s="44"/>
    </row>
    <row r="45" spans="1:20" s="11" customFormat="1" ht="56.25" hidden="1" customHeight="1" x14ac:dyDescent="0.25">
      <c r="A45" s="15"/>
      <c r="B45" s="15"/>
      <c r="C45" s="56"/>
      <c r="D45" s="82"/>
      <c r="E45" s="38"/>
      <c r="F45" s="37"/>
      <c r="G45" s="37"/>
      <c r="H45" s="38"/>
      <c r="I45" s="82"/>
      <c r="J45" s="38"/>
      <c r="K45" s="37"/>
      <c r="L45" s="37"/>
      <c r="M45" s="82"/>
      <c r="N45" s="38"/>
      <c r="O45" s="37"/>
      <c r="P45" s="37"/>
      <c r="Q45" s="82"/>
      <c r="R45" s="37"/>
      <c r="S45" s="37"/>
      <c r="T45" s="37"/>
    </row>
    <row r="46" spans="1:20" s="11" customFormat="1" ht="26.25" hidden="1" customHeight="1" x14ac:dyDescent="0.25">
      <c r="A46" s="15"/>
      <c r="B46" s="15"/>
      <c r="C46" s="61"/>
      <c r="D46" s="82"/>
      <c r="E46" s="38"/>
      <c r="F46" s="37"/>
      <c r="G46" s="37"/>
      <c r="H46" s="39"/>
      <c r="I46" s="82"/>
      <c r="J46" s="38"/>
      <c r="K46" s="37"/>
      <c r="L46" s="37"/>
      <c r="M46" s="82"/>
      <c r="N46" s="38"/>
      <c r="O46" s="37"/>
      <c r="P46" s="37"/>
      <c r="Q46" s="82"/>
      <c r="R46" s="38"/>
      <c r="S46" s="38"/>
      <c r="T46" s="38"/>
    </row>
    <row r="47" spans="1:20" s="12" customFormat="1" ht="90" hidden="1" customHeight="1" x14ac:dyDescent="0.25">
      <c r="A47" s="14"/>
      <c r="B47" s="14"/>
      <c r="C47" s="57"/>
      <c r="D47" s="83"/>
      <c r="E47" s="39"/>
      <c r="F47" s="40"/>
      <c r="G47" s="40"/>
      <c r="H47" s="39"/>
      <c r="I47" s="83"/>
      <c r="J47" s="39"/>
      <c r="K47" s="40"/>
      <c r="L47" s="42"/>
      <c r="M47" s="83"/>
      <c r="N47" s="39"/>
      <c r="O47" s="40"/>
      <c r="P47" s="42"/>
      <c r="Q47" s="83"/>
      <c r="R47" s="40"/>
      <c r="S47" s="40"/>
      <c r="T47" s="40"/>
    </row>
    <row r="48" spans="1:20" s="12" customFormat="1" ht="70.5" hidden="1" customHeight="1" x14ac:dyDescent="0.25">
      <c r="A48" s="14"/>
      <c r="B48" s="14"/>
      <c r="C48" s="79"/>
      <c r="D48" s="83"/>
      <c r="E48" s="39"/>
      <c r="F48" s="40"/>
      <c r="G48" s="40"/>
      <c r="H48" s="39"/>
      <c r="I48" s="83"/>
      <c r="J48" s="39"/>
      <c r="K48" s="40"/>
      <c r="L48" s="42"/>
      <c r="M48" s="83"/>
      <c r="N48" s="39"/>
      <c r="O48" s="40"/>
      <c r="P48" s="42"/>
      <c r="Q48" s="83"/>
      <c r="R48" s="40"/>
      <c r="S48" s="40"/>
      <c r="T48" s="40"/>
    </row>
    <row r="49" spans="1:20" s="12" customFormat="1" ht="33.75" hidden="1" customHeight="1" x14ac:dyDescent="0.25">
      <c r="A49" s="14"/>
      <c r="B49" s="14"/>
      <c r="C49" s="60"/>
      <c r="D49" s="83"/>
      <c r="E49" s="39"/>
      <c r="F49" s="40"/>
      <c r="G49" s="40"/>
      <c r="H49" s="39"/>
      <c r="I49" s="83"/>
      <c r="J49" s="39"/>
      <c r="K49" s="40"/>
      <c r="L49" s="42"/>
      <c r="M49" s="83"/>
      <c r="N49" s="39"/>
      <c r="O49" s="40"/>
      <c r="P49" s="42"/>
      <c r="Q49" s="83"/>
      <c r="R49" s="40"/>
      <c r="S49" s="40"/>
      <c r="T49" s="40"/>
    </row>
    <row r="50" spans="1:20" s="12" customFormat="1" ht="120" hidden="1" customHeight="1" x14ac:dyDescent="0.25">
      <c r="A50" s="14"/>
      <c r="B50" s="14"/>
      <c r="C50" s="57"/>
      <c r="D50" s="83"/>
      <c r="E50" s="39"/>
      <c r="F50" s="40"/>
      <c r="G50" s="40"/>
      <c r="H50" s="39"/>
      <c r="I50" s="83"/>
      <c r="J50" s="39"/>
      <c r="K50" s="40"/>
      <c r="L50" s="42"/>
      <c r="M50" s="83"/>
      <c r="N50" s="39"/>
      <c r="O50" s="40"/>
      <c r="P50" s="42"/>
      <c r="Q50" s="83"/>
      <c r="R50" s="40"/>
      <c r="S50" s="40"/>
      <c r="T50" s="40"/>
    </row>
    <row r="51" spans="1:20" ht="62.25" customHeight="1" x14ac:dyDescent="0.25">
      <c r="C51" s="58" t="s">
        <v>35</v>
      </c>
      <c r="D51" s="82">
        <f>D13+D29+D33</f>
        <v>53466.93189</v>
      </c>
      <c r="E51" s="38">
        <f>E13+E29+E45</f>
        <v>48130.957999999999</v>
      </c>
      <c r="F51" s="38">
        <f>F33</f>
        <v>5335.9738900000002</v>
      </c>
      <c r="G51" s="37">
        <f>G13+G29+G45</f>
        <v>0</v>
      </c>
      <c r="H51" s="38">
        <f>H13+H29+H45</f>
        <v>45990.957999999999</v>
      </c>
      <c r="I51" s="82">
        <f>J51+K51</f>
        <v>50783.292999999998</v>
      </c>
      <c r="J51" s="38">
        <f>J13+J29+J45</f>
        <v>45815.885999999999</v>
      </c>
      <c r="K51" s="38">
        <f>K33</f>
        <v>4967.4070000000011</v>
      </c>
      <c r="L51" s="37">
        <f>L13+L29+L45</f>
        <v>0</v>
      </c>
      <c r="M51" s="82">
        <f>O51+N51</f>
        <v>52605.216</v>
      </c>
      <c r="N51" s="38">
        <f>N13+N29+N45</f>
        <v>41239.072999999997</v>
      </c>
      <c r="O51" s="37">
        <f>O33</f>
        <v>11366.143</v>
      </c>
      <c r="P51" s="38">
        <f>P13+P29+P45</f>
        <v>0</v>
      </c>
      <c r="Q51" s="82">
        <f t="shared" si="1"/>
        <v>-1821.9230000000025</v>
      </c>
      <c r="R51" s="37">
        <f t="shared" si="1"/>
        <v>4576.8130000000019</v>
      </c>
      <c r="S51" s="37">
        <f t="shared" si="1"/>
        <v>-6398.735999999999</v>
      </c>
      <c r="T51" s="37">
        <f t="shared" si="1"/>
        <v>0</v>
      </c>
    </row>
    <row r="52" spans="1:20" s="12" customFormat="1" ht="47.45" customHeight="1" x14ac:dyDescent="0.25">
      <c r="A52" s="14"/>
      <c r="B52" s="14"/>
      <c r="C52" s="62" t="s">
        <v>52</v>
      </c>
      <c r="D52" s="83">
        <f>E52+F52</f>
        <v>48923.1</v>
      </c>
      <c r="E52" s="39">
        <v>48923.1</v>
      </c>
      <c r="F52" s="40">
        <v>0</v>
      </c>
      <c r="G52" s="40">
        <v>0</v>
      </c>
      <c r="H52" s="107">
        <v>44882.319000000003</v>
      </c>
      <c r="I52" s="106">
        <f>+J52+K52</f>
        <v>44882.319000000003</v>
      </c>
      <c r="J52" s="105">
        <v>44882.319000000003</v>
      </c>
      <c r="K52" s="107">
        <v>0</v>
      </c>
      <c r="L52" s="40">
        <v>0</v>
      </c>
      <c r="M52" s="106">
        <f>+N52+O52</f>
        <v>37473.864999999998</v>
      </c>
      <c r="N52" s="40">
        <v>37473.864999999998</v>
      </c>
      <c r="O52" s="40">
        <v>0</v>
      </c>
      <c r="P52" s="40">
        <v>0</v>
      </c>
      <c r="Q52" s="106">
        <f t="shared" si="1"/>
        <v>7408.4540000000052</v>
      </c>
      <c r="R52" s="108">
        <f t="shared" si="1"/>
        <v>7408.4540000000052</v>
      </c>
      <c r="S52" s="108">
        <f t="shared" si="1"/>
        <v>0</v>
      </c>
      <c r="T52" s="108">
        <f t="shared" si="1"/>
        <v>0</v>
      </c>
    </row>
    <row r="53" spans="1:20" s="12" customFormat="1" ht="283.5" x14ac:dyDescent="0.25">
      <c r="A53" s="14"/>
      <c r="B53" s="14"/>
      <c r="C53" s="115" t="s">
        <v>58</v>
      </c>
      <c r="D53" s="83">
        <f>E53</f>
        <v>5563.6</v>
      </c>
      <c r="E53" s="39">
        <v>5563.6</v>
      </c>
      <c r="F53" s="40">
        <v>0</v>
      </c>
      <c r="G53" s="40">
        <v>0</v>
      </c>
      <c r="H53" s="107">
        <v>5563.6170000000002</v>
      </c>
      <c r="I53" s="106">
        <f>J53</f>
        <v>5563.6</v>
      </c>
      <c r="J53" s="105">
        <v>5563.6</v>
      </c>
      <c r="K53" s="108">
        <v>0</v>
      </c>
      <c r="L53" s="40">
        <v>0</v>
      </c>
      <c r="M53" s="106">
        <f>+N53+O53</f>
        <v>0</v>
      </c>
      <c r="N53" s="40">
        <v>0</v>
      </c>
      <c r="O53" s="40">
        <v>0</v>
      </c>
      <c r="P53" s="40">
        <v>0</v>
      </c>
      <c r="Q53" s="106">
        <f t="shared" ref="Q53:T54" si="3">I53-M53</f>
        <v>5563.6</v>
      </c>
      <c r="R53" s="108">
        <f t="shared" si="3"/>
        <v>5563.6</v>
      </c>
      <c r="S53" s="108">
        <f t="shared" si="3"/>
        <v>0</v>
      </c>
      <c r="T53" s="108">
        <f t="shared" si="3"/>
        <v>0</v>
      </c>
    </row>
    <row r="54" spans="1:20" s="12" customFormat="1" ht="295.5" customHeight="1" x14ac:dyDescent="0.25">
      <c r="A54" s="14"/>
      <c r="B54" s="14"/>
      <c r="C54" s="115" t="s">
        <v>60</v>
      </c>
      <c r="D54" s="83">
        <v>0</v>
      </c>
      <c r="E54" s="39">
        <v>0</v>
      </c>
      <c r="F54" s="40">
        <v>0</v>
      </c>
      <c r="G54" s="40">
        <v>0</v>
      </c>
      <c r="H54" s="105">
        <v>0</v>
      </c>
      <c r="I54" s="106">
        <v>0</v>
      </c>
      <c r="J54" s="107">
        <v>0</v>
      </c>
      <c r="K54" s="108">
        <v>0</v>
      </c>
      <c r="L54" s="40">
        <v>0</v>
      </c>
      <c r="M54" s="106">
        <f>N54</f>
        <v>2004.15</v>
      </c>
      <c r="N54" s="40">
        <v>2004.15</v>
      </c>
      <c r="O54" s="40">
        <v>0</v>
      </c>
      <c r="P54" s="40">
        <v>0</v>
      </c>
      <c r="Q54" s="106">
        <f t="shared" si="3"/>
        <v>-2004.15</v>
      </c>
      <c r="R54" s="108">
        <f t="shared" si="3"/>
        <v>-2004.15</v>
      </c>
      <c r="S54" s="108">
        <f t="shared" si="3"/>
        <v>0</v>
      </c>
      <c r="T54" s="108">
        <f t="shared" si="3"/>
        <v>0</v>
      </c>
    </row>
    <row r="55" spans="1:20" ht="37.15" customHeight="1" x14ac:dyDescent="0.25">
      <c r="C55" s="109" t="s">
        <v>36</v>
      </c>
      <c r="D55" s="110">
        <f>D51+D52+D53</f>
        <v>107953.63189</v>
      </c>
      <c r="E55" s="110">
        <f>E51+E52+E53</f>
        <v>102617.658</v>
      </c>
      <c r="F55" s="110">
        <f>F33</f>
        <v>5335.9738900000002</v>
      </c>
      <c r="G55" s="86">
        <v>0</v>
      </c>
      <c r="H55" s="110">
        <f>H51+H52+H53</f>
        <v>96436.894</v>
      </c>
      <c r="I55" s="110">
        <f>I51+I52+I53</f>
        <v>101229.212</v>
      </c>
      <c r="J55" s="110">
        <f>J51+J52+J53</f>
        <v>96261.805000000008</v>
      </c>
      <c r="K55" s="86">
        <f>K33+K52</f>
        <v>4967.4070000000011</v>
      </c>
      <c r="L55" s="86">
        <f>L51+L52</f>
        <v>0</v>
      </c>
      <c r="M55" s="110">
        <f>N55+O55</f>
        <v>92083.230999999985</v>
      </c>
      <c r="N55" s="110">
        <f>N51+N52+N54</f>
        <v>80717.087999999989</v>
      </c>
      <c r="O55" s="114">
        <f>O33</f>
        <v>11366.143</v>
      </c>
      <c r="P55" s="86">
        <f>P51+P52</f>
        <v>0</v>
      </c>
      <c r="Q55" s="110">
        <f t="shared" si="1"/>
        <v>9145.9810000000143</v>
      </c>
      <c r="R55" s="110">
        <f t="shared" si="1"/>
        <v>15544.717000000019</v>
      </c>
      <c r="S55" s="86">
        <f t="shared" si="1"/>
        <v>-6398.735999999999</v>
      </c>
      <c r="T55" s="86">
        <f t="shared" si="1"/>
        <v>0</v>
      </c>
    </row>
    <row r="56" spans="1:20" ht="36.75" customHeight="1" x14ac:dyDescent="0.25">
      <c r="C56" s="63" t="s">
        <v>25</v>
      </c>
      <c r="D56" s="94"/>
      <c r="E56" s="46"/>
      <c r="F56" s="47"/>
      <c r="G56" s="47"/>
      <c r="H56" s="46"/>
      <c r="I56" s="87"/>
      <c r="J56" s="46"/>
      <c r="K56" s="48"/>
      <c r="L56" s="47"/>
      <c r="M56" s="87"/>
      <c r="N56" s="46"/>
      <c r="O56" s="48"/>
      <c r="P56" s="47"/>
      <c r="Q56" s="87"/>
      <c r="R56" s="46"/>
      <c r="S56" s="48"/>
      <c r="T56" s="47"/>
    </row>
    <row r="57" spans="1:20" s="12" customFormat="1" ht="30" customHeight="1" x14ac:dyDescent="0.25">
      <c r="A57" s="14"/>
      <c r="B57" s="14"/>
      <c r="C57" s="64" t="s">
        <v>11</v>
      </c>
      <c r="D57" s="95">
        <f>E57+F57</f>
        <v>59619.109000000004</v>
      </c>
      <c r="E57" s="38">
        <v>59425.315000000002</v>
      </c>
      <c r="F57" s="38">
        <v>193.79400000000001</v>
      </c>
      <c r="G57" s="38">
        <v>96</v>
      </c>
      <c r="H57" s="38">
        <v>54700.565999999999</v>
      </c>
      <c r="I57" s="82">
        <f t="shared" ref="I57:I62" si="4">SUM(J57+K57)</f>
        <v>53823.375</v>
      </c>
      <c r="J57" s="38">
        <v>53664.642</v>
      </c>
      <c r="K57" s="38">
        <v>158.733</v>
      </c>
      <c r="L57" s="38">
        <v>96</v>
      </c>
      <c r="M57" s="82">
        <f>SUM(N57+O57)</f>
        <v>42562.955000000002</v>
      </c>
      <c r="N57" s="38">
        <v>42518.089</v>
      </c>
      <c r="O57" s="38">
        <v>44.866</v>
      </c>
      <c r="P57" s="121">
        <v>0</v>
      </c>
      <c r="Q57" s="82">
        <f>I57-M57</f>
        <v>11260.419999999998</v>
      </c>
      <c r="R57" s="37">
        <f>J57-N57</f>
        <v>11146.553</v>
      </c>
      <c r="S57" s="37">
        <f>K57-O57</f>
        <v>113.867</v>
      </c>
      <c r="T57" s="37">
        <f>L57-P57</f>
        <v>96</v>
      </c>
    </row>
    <row r="58" spans="1:20" s="12" customFormat="1" ht="32.25" hidden="1" customHeight="1" x14ac:dyDescent="0.25">
      <c r="A58" s="26">
        <v>1000</v>
      </c>
      <c r="B58" s="26">
        <v>1000</v>
      </c>
      <c r="C58" s="64" t="s">
        <v>12</v>
      </c>
      <c r="D58" s="95"/>
      <c r="E58" s="37"/>
      <c r="F58" s="49"/>
      <c r="G58" s="37"/>
      <c r="H58" s="37"/>
      <c r="I58" s="82"/>
      <c r="J58" s="37"/>
      <c r="K58" s="111"/>
      <c r="L58" s="37"/>
      <c r="M58" s="82"/>
      <c r="N58" s="37"/>
      <c r="O58" s="111"/>
      <c r="P58" s="37"/>
      <c r="Q58" s="82"/>
      <c r="R58" s="37"/>
      <c r="S58" s="37"/>
      <c r="T58" s="37"/>
    </row>
    <row r="59" spans="1:20" s="12" customFormat="1" ht="24.75" hidden="1" customHeight="1" x14ac:dyDescent="0.25">
      <c r="A59" s="26">
        <v>2000</v>
      </c>
      <c r="B59" s="26">
        <v>2000</v>
      </c>
      <c r="C59" s="64" t="s">
        <v>13</v>
      </c>
      <c r="D59" s="95"/>
      <c r="E59" s="37"/>
      <c r="F59" s="49"/>
      <c r="G59" s="37"/>
      <c r="H59" s="37"/>
      <c r="I59" s="82"/>
      <c r="J59" s="37"/>
      <c r="K59" s="111"/>
      <c r="L59" s="37"/>
      <c r="M59" s="82"/>
      <c r="N59" s="37"/>
      <c r="O59" s="111"/>
      <c r="P59" s="37"/>
      <c r="Q59" s="82"/>
      <c r="R59" s="37"/>
      <c r="S59" s="37"/>
      <c r="T59" s="37"/>
    </row>
    <row r="60" spans="1:20" s="12" customFormat="1" ht="55.5" customHeight="1" x14ac:dyDescent="0.25">
      <c r="A60" s="14">
        <v>3000</v>
      </c>
      <c r="B60" s="14">
        <v>3000</v>
      </c>
      <c r="C60" s="67" t="s">
        <v>29</v>
      </c>
      <c r="D60" s="95">
        <f>E60+F60</f>
        <v>33949.251000000004</v>
      </c>
      <c r="E60" s="112">
        <v>24680.9</v>
      </c>
      <c r="F60" s="112">
        <v>9268.3510000000006</v>
      </c>
      <c r="G60" s="37">
        <v>5997</v>
      </c>
      <c r="H60" s="37">
        <f>259.264+22488.621</f>
        <v>22747.884999999998</v>
      </c>
      <c r="I60" s="82">
        <f t="shared" si="4"/>
        <v>28950.353999999999</v>
      </c>
      <c r="J60" s="37">
        <f>253.335+19950.718</f>
        <v>20204.053</v>
      </c>
      <c r="K60" s="112">
        <v>8746.3009999999995</v>
      </c>
      <c r="L60" s="112">
        <v>5996.9970000000003</v>
      </c>
      <c r="M60" s="113">
        <f>SUM(N60+O60)</f>
        <v>30184.016000000003</v>
      </c>
      <c r="N60" s="112">
        <v>21107.275000000001</v>
      </c>
      <c r="O60" s="112">
        <v>9076.741</v>
      </c>
      <c r="P60" s="112">
        <v>2004.15</v>
      </c>
      <c r="Q60" s="113">
        <f t="shared" ref="Q60:T63" si="5">I60-M60</f>
        <v>-1233.6620000000039</v>
      </c>
      <c r="R60" s="37">
        <f t="shared" si="5"/>
        <v>-903.22200000000157</v>
      </c>
      <c r="S60" s="37">
        <f t="shared" si="5"/>
        <v>-330.44000000000051</v>
      </c>
      <c r="T60" s="37">
        <f t="shared" si="5"/>
        <v>3992.8470000000002</v>
      </c>
    </row>
    <row r="61" spans="1:20" s="12" customFormat="1" ht="28.15" customHeight="1" x14ac:dyDescent="0.25">
      <c r="A61" s="14">
        <v>4000</v>
      </c>
      <c r="B61" s="14">
        <v>4000</v>
      </c>
      <c r="C61" s="64" t="s">
        <v>14</v>
      </c>
      <c r="D61" s="95">
        <f>E61+F61</f>
        <v>59.6</v>
      </c>
      <c r="E61" s="37">
        <v>59.6</v>
      </c>
      <c r="F61" s="37">
        <v>0</v>
      </c>
      <c r="G61" s="37">
        <v>0</v>
      </c>
      <c r="H61" s="37">
        <v>49.6</v>
      </c>
      <c r="I61" s="82">
        <f t="shared" si="4"/>
        <v>49.6</v>
      </c>
      <c r="J61" s="37">
        <v>49.6</v>
      </c>
      <c r="K61" s="37">
        <v>0</v>
      </c>
      <c r="L61" s="37">
        <v>0</v>
      </c>
      <c r="M61" s="82">
        <f>SUM(N61+O61)</f>
        <v>84.4</v>
      </c>
      <c r="N61" s="37">
        <v>84.4</v>
      </c>
      <c r="O61" s="37">
        <v>0</v>
      </c>
      <c r="P61" s="112">
        <v>0</v>
      </c>
      <c r="Q61" s="82">
        <f t="shared" si="5"/>
        <v>-34.800000000000004</v>
      </c>
      <c r="R61" s="37">
        <f t="shared" si="5"/>
        <v>-34.800000000000004</v>
      </c>
      <c r="S61" s="37">
        <f t="shared" si="5"/>
        <v>0</v>
      </c>
      <c r="T61" s="37">
        <f t="shared" si="5"/>
        <v>0</v>
      </c>
    </row>
    <row r="62" spans="1:20" s="12" customFormat="1" ht="26.25" customHeight="1" x14ac:dyDescent="0.25">
      <c r="A62" s="14">
        <v>5000</v>
      </c>
      <c r="B62" s="14">
        <v>5000</v>
      </c>
      <c r="C62" s="64" t="s">
        <v>15</v>
      </c>
      <c r="D62" s="95">
        <f>E62</f>
        <v>9.1</v>
      </c>
      <c r="E62" s="37">
        <v>9.1</v>
      </c>
      <c r="F62" s="37">
        <v>0</v>
      </c>
      <c r="G62" s="37">
        <v>0</v>
      </c>
      <c r="H62" s="37">
        <v>6</v>
      </c>
      <c r="I62" s="82">
        <f t="shared" si="4"/>
        <v>6</v>
      </c>
      <c r="J62" s="37">
        <v>6</v>
      </c>
      <c r="K62" s="37">
        <v>0</v>
      </c>
      <c r="L62" s="37">
        <v>0</v>
      </c>
      <c r="M62" s="82">
        <f>SUM(N62+O62)</f>
        <v>0</v>
      </c>
      <c r="N62" s="37">
        <v>0</v>
      </c>
      <c r="O62" s="37">
        <v>0</v>
      </c>
      <c r="P62" s="112">
        <v>0</v>
      </c>
      <c r="Q62" s="82">
        <f t="shared" si="5"/>
        <v>6</v>
      </c>
      <c r="R62" s="37">
        <f t="shared" si="5"/>
        <v>6</v>
      </c>
      <c r="S62" s="37">
        <f t="shared" si="5"/>
        <v>0</v>
      </c>
      <c r="T62" s="37">
        <f t="shared" si="5"/>
        <v>0</v>
      </c>
    </row>
    <row r="63" spans="1:20" s="12" customFormat="1" ht="66.75" customHeight="1" x14ac:dyDescent="0.25">
      <c r="A63" s="14">
        <v>6000</v>
      </c>
      <c r="B63" s="14">
        <v>6000</v>
      </c>
      <c r="C63" s="67" t="s">
        <v>28</v>
      </c>
      <c r="D63" s="95">
        <f>E63+F63</f>
        <v>15433.309000000001</v>
      </c>
      <c r="E63" s="37">
        <v>10665.691000000001</v>
      </c>
      <c r="F63" s="37">
        <v>4767.6180000000004</v>
      </c>
      <c r="G63" s="37">
        <v>2647.8</v>
      </c>
      <c r="H63" s="37">
        <f>10351.158</f>
        <v>10351.157999999999</v>
      </c>
      <c r="I63" s="82">
        <f>J63+K63</f>
        <v>13714.417000000001</v>
      </c>
      <c r="J63" s="37">
        <v>9022.1170000000002</v>
      </c>
      <c r="K63" s="37">
        <v>4692.3</v>
      </c>
      <c r="L63" s="37">
        <v>2647.3</v>
      </c>
      <c r="M63" s="82">
        <f>N63+O63</f>
        <v>9420.7330000000002</v>
      </c>
      <c r="N63" s="37">
        <v>5269.2489999999998</v>
      </c>
      <c r="O63" s="37">
        <v>4151.4840000000004</v>
      </c>
      <c r="P63" s="112">
        <v>0</v>
      </c>
      <c r="Q63" s="82">
        <f>I63-M63</f>
        <v>4293.6840000000011</v>
      </c>
      <c r="R63" s="37">
        <f t="shared" si="5"/>
        <v>3752.8680000000004</v>
      </c>
      <c r="S63" s="37">
        <f t="shared" si="5"/>
        <v>540.8159999999998</v>
      </c>
      <c r="T63" s="37">
        <f t="shared" si="5"/>
        <v>2647.3</v>
      </c>
    </row>
    <row r="64" spans="1:20" s="12" customFormat="1" ht="58.9" hidden="1" customHeight="1" x14ac:dyDescent="0.25">
      <c r="A64" s="26">
        <v>6011</v>
      </c>
      <c r="B64" s="26">
        <v>6011</v>
      </c>
      <c r="C64" s="65"/>
      <c r="D64" s="96"/>
      <c r="E64" s="40"/>
      <c r="F64" s="50"/>
      <c r="G64" s="40"/>
      <c r="H64" s="40"/>
      <c r="I64" s="83"/>
      <c r="J64" s="40"/>
      <c r="K64" s="40"/>
      <c r="L64" s="40"/>
      <c r="M64" s="83"/>
      <c r="N64" s="40"/>
      <c r="O64" s="40"/>
      <c r="P64" s="40"/>
      <c r="Q64" s="83"/>
      <c r="R64" s="40"/>
      <c r="S64" s="40"/>
      <c r="T64" s="40"/>
    </row>
    <row r="65" spans="1:20" s="12" customFormat="1" ht="73.150000000000006" hidden="1" customHeight="1" x14ac:dyDescent="0.25">
      <c r="A65" s="26">
        <v>6012</v>
      </c>
      <c r="B65" s="26">
        <v>6012</v>
      </c>
      <c r="C65" s="65"/>
      <c r="D65" s="96"/>
      <c r="E65" s="40"/>
      <c r="F65" s="50"/>
      <c r="G65" s="40"/>
      <c r="H65" s="40"/>
      <c r="I65" s="83"/>
      <c r="J65" s="40"/>
      <c r="K65" s="40"/>
      <c r="L65" s="40"/>
      <c r="M65" s="83"/>
      <c r="N65" s="40"/>
      <c r="O65" s="40"/>
      <c r="P65" s="40"/>
      <c r="Q65" s="83"/>
      <c r="R65" s="40"/>
      <c r="S65" s="40"/>
      <c r="T65" s="40"/>
    </row>
    <row r="66" spans="1:20" s="12" customFormat="1" ht="66.75" hidden="1" customHeight="1" x14ac:dyDescent="0.25">
      <c r="A66" s="14">
        <v>6013</v>
      </c>
      <c r="B66" s="14">
        <v>6013</v>
      </c>
      <c r="C66" s="65"/>
      <c r="D66" s="96"/>
      <c r="E66" s="40"/>
      <c r="F66" s="50"/>
      <c r="G66" s="40"/>
      <c r="H66" s="40"/>
      <c r="I66" s="83"/>
      <c r="J66" s="40"/>
      <c r="K66" s="40"/>
      <c r="L66" s="40"/>
      <c r="M66" s="83"/>
      <c r="N66" s="40"/>
      <c r="O66" s="40"/>
      <c r="P66" s="40"/>
      <c r="Q66" s="83"/>
      <c r="R66" s="40"/>
      <c r="S66" s="40"/>
      <c r="T66" s="40"/>
    </row>
    <row r="67" spans="1:20" s="12" customFormat="1" ht="54.75" hidden="1" customHeight="1" x14ac:dyDescent="0.25">
      <c r="A67" s="14"/>
      <c r="B67" s="14"/>
      <c r="C67" s="65"/>
      <c r="D67" s="96"/>
      <c r="E67" s="40"/>
      <c r="F67" s="50"/>
      <c r="G67" s="40"/>
      <c r="H67" s="40"/>
      <c r="I67" s="83"/>
      <c r="J67" s="40"/>
      <c r="K67" s="40"/>
      <c r="L67" s="40"/>
      <c r="M67" s="83"/>
      <c r="N67" s="40"/>
      <c r="O67" s="40"/>
      <c r="P67" s="40"/>
      <c r="Q67" s="83"/>
      <c r="R67" s="40"/>
      <c r="S67" s="40"/>
      <c r="T67" s="40"/>
    </row>
    <row r="68" spans="1:20" s="12" customFormat="1" ht="36" hidden="1" customHeight="1" x14ac:dyDescent="0.25">
      <c r="A68" s="14">
        <v>6030</v>
      </c>
      <c r="B68" s="14">
        <v>6030</v>
      </c>
      <c r="C68" s="66"/>
      <c r="D68" s="96"/>
      <c r="E68" s="40"/>
      <c r="F68" s="50"/>
      <c r="G68" s="40"/>
      <c r="H68" s="40"/>
      <c r="I68" s="83"/>
      <c r="J68" s="40"/>
      <c r="K68" s="40"/>
      <c r="L68" s="40"/>
      <c r="M68" s="83"/>
      <c r="N68" s="40"/>
      <c r="O68" s="40"/>
      <c r="P68" s="40"/>
      <c r="Q68" s="83"/>
      <c r="R68" s="40"/>
      <c r="S68" s="40"/>
      <c r="T68" s="40"/>
    </row>
    <row r="69" spans="1:20" s="12" customFormat="1" ht="131.44999999999999" hidden="1" customHeight="1" x14ac:dyDescent="0.25">
      <c r="A69" s="14">
        <v>6084</v>
      </c>
      <c r="B69" s="14">
        <v>6084</v>
      </c>
      <c r="C69" s="65"/>
      <c r="D69" s="96"/>
      <c r="E69" s="40"/>
      <c r="F69" s="50"/>
      <c r="G69" s="40"/>
      <c r="H69" s="40"/>
      <c r="I69" s="83"/>
      <c r="J69" s="40"/>
      <c r="K69" s="40"/>
      <c r="L69" s="40"/>
      <c r="M69" s="83"/>
      <c r="N69" s="40"/>
      <c r="O69" s="40"/>
      <c r="P69" s="40"/>
      <c r="Q69" s="83"/>
      <c r="R69" s="40"/>
      <c r="S69" s="40"/>
      <c r="T69" s="40"/>
    </row>
    <row r="70" spans="1:20" s="12" customFormat="1" ht="119.45" hidden="1" customHeight="1" x14ac:dyDescent="0.25">
      <c r="A70" s="14"/>
      <c r="B70" s="14">
        <v>6085</v>
      </c>
      <c r="C70" s="75"/>
      <c r="D70" s="96"/>
      <c r="E70" s="40"/>
      <c r="F70" s="50"/>
      <c r="G70" s="40"/>
      <c r="H70" s="40"/>
      <c r="I70" s="83"/>
      <c r="J70" s="40"/>
      <c r="K70" s="40"/>
      <c r="L70" s="40"/>
      <c r="M70" s="83"/>
      <c r="N70" s="40"/>
      <c r="O70" s="40"/>
      <c r="P70" s="40"/>
      <c r="Q70" s="83"/>
      <c r="R70" s="40"/>
      <c r="S70" s="40"/>
      <c r="T70" s="40"/>
    </row>
    <row r="71" spans="1:20" s="12" customFormat="1" ht="44.25" hidden="1" customHeight="1" x14ac:dyDescent="0.35">
      <c r="A71" s="14">
        <v>6090</v>
      </c>
      <c r="B71" s="14">
        <v>6090</v>
      </c>
      <c r="C71" s="54"/>
      <c r="D71" s="96"/>
      <c r="E71" s="40"/>
      <c r="F71" s="50"/>
      <c r="G71" s="40"/>
      <c r="H71" s="40"/>
      <c r="I71" s="83"/>
      <c r="J71" s="40"/>
      <c r="K71" s="40"/>
      <c r="L71" s="40"/>
      <c r="M71" s="83"/>
      <c r="N71" s="40"/>
      <c r="O71" s="40"/>
      <c r="P71" s="40"/>
      <c r="Q71" s="83"/>
      <c r="R71" s="40"/>
      <c r="S71" s="40"/>
      <c r="T71" s="40"/>
    </row>
    <row r="72" spans="1:20" s="12" customFormat="1" ht="28.9" hidden="1" customHeight="1" x14ac:dyDescent="0.25">
      <c r="A72" s="26">
        <v>7130</v>
      </c>
      <c r="B72" s="26">
        <v>7130</v>
      </c>
      <c r="C72" s="64"/>
      <c r="D72" s="95"/>
      <c r="E72" s="37"/>
      <c r="F72" s="37"/>
      <c r="G72" s="37"/>
      <c r="H72" s="37"/>
      <c r="I72" s="82"/>
      <c r="J72" s="37"/>
      <c r="K72" s="37"/>
      <c r="L72" s="37"/>
      <c r="M72" s="82"/>
      <c r="N72" s="37"/>
      <c r="O72" s="37"/>
      <c r="P72" s="37"/>
      <c r="Q72" s="82"/>
      <c r="R72" s="37"/>
      <c r="S72" s="37"/>
      <c r="T72" s="37"/>
    </row>
    <row r="73" spans="1:20" s="12" customFormat="1" ht="48.6" hidden="1" customHeight="1" x14ac:dyDescent="0.25">
      <c r="A73" s="14"/>
      <c r="B73" s="14"/>
      <c r="C73" s="67"/>
      <c r="D73" s="95"/>
      <c r="E73" s="37"/>
      <c r="F73" s="37"/>
      <c r="G73" s="37"/>
      <c r="H73" s="37"/>
      <c r="I73" s="82"/>
      <c r="J73" s="37"/>
      <c r="K73" s="37"/>
      <c r="L73" s="37"/>
      <c r="M73" s="82"/>
      <c r="N73" s="37"/>
      <c r="O73" s="37"/>
      <c r="P73" s="37"/>
      <c r="Q73" s="82"/>
      <c r="R73" s="37"/>
      <c r="S73" s="37"/>
      <c r="T73" s="37"/>
    </row>
    <row r="74" spans="1:20" s="12" customFormat="1" ht="48.6" hidden="1" customHeight="1" x14ac:dyDescent="0.25">
      <c r="A74" s="14"/>
      <c r="B74" s="14">
        <v>7310</v>
      </c>
      <c r="C74" s="65"/>
      <c r="D74" s="96"/>
      <c r="E74" s="40"/>
      <c r="F74" s="40"/>
      <c r="G74" s="40"/>
      <c r="H74" s="40"/>
      <c r="I74" s="83"/>
      <c r="J74" s="40"/>
      <c r="K74" s="40"/>
      <c r="L74" s="40"/>
      <c r="M74" s="83"/>
      <c r="N74" s="40"/>
      <c r="O74" s="40"/>
      <c r="P74" s="40"/>
      <c r="Q74" s="83"/>
      <c r="R74" s="40"/>
      <c r="S74" s="40"/>
      <c r="T74" s="40"/>
    </row>
    <row r="75" spans="1:20" s="19" customFormat="1" ht="46.15" hidden="1" customHeight="1" x14ac:dyDescent="0.3">
      <c r="A75" s="18">
        <v>7321</v>
      </c>
      <c r="B75" s="18">
        <v>7321</v>
      </c>
      <c r="C75" s="65"/>
      <c r="D75" s="96"/>
      <c r="E75" s="40"/>
      <c r="F75" s="50"/>
      <c r="G75" s="40"/>
      <c r="H75" s="40"/>
      <c r="I75" s="83"/>
      <c r="J75" s="40"/>
      <c r="K75" s="40"/>
      <c r="L75" s="40"/>
      <c r="M75" s="83"/>
      <c r="N75" s="40"/>
      <c r="O75" s="40"/>
      <c r="P75" s="40"/>
      <c r="Q75" s="83"/>
      <c r="R75" s="40"/>
      <c r="S75" s="40"/>
      <c r="T75" s="40"/>
    </row>
    <row r="76" spans="1:20" s="19" customFormat="1" ht="50.45" hidden="1" customHeight="1" x14ac:dyDescent="0.3">
      <c r="A76" s="18">
        <v>7322</v>
      </c>
      <c r="B76" s="18">
        <v>7322</v>
      </c>
      <c r="C76" s="65"/>
      <c r="D76" s="96"/>
      <c r="E76" s="40"/>
      <c r="F76" s="50"/>
      <c r="G76" s="40"/>
      <c r="H76" s="40"/>
      <c r="I76" s="83"/>
      <c r="J76" s="40"/>
      <c r="K76" s="40"/>
      <c r="L76" s="40"/>
      <c r="M76" s="83"/>
      <c r="N76" s="40"/>
      <c r="O76" s="40"/>
      <c r="P76" s="40"/>
      <c r="Q76" s="83"/>
      <c r="R76" s="40"/>
      <c r="S76" s="40"/>
      <c r="T76" s="40"/>
    </row>
    <row r="77" spans="1:20" s="19" customFormat="1" ht="63.75" hidden="1" customHeight="1" x14ac:dyDescent="0.3">
      <c r="A77" s="18"/>
      <c r="B77" s="36">
        <v>7330</v>
      </c>
      <c r="C77" s="65"/>
      <c r="D77" s="96"/>
      <c r="E77" s="40"/>
      <c r="F77" s="50"/>
      <c r="G77" s="40"/>
      <c r="H77" s="40"/>
      <c r="I77" s="83"/>
      <c r="J77" s="40"/>
      <c r="K77" s="40"/>
      <c r="L77" s="40"/>
      <c r="M77" s="83"/>
      <c r="N77" s="40"/>
      <c r="O77" s="40"/>
      <c r="P77" s="40"/>
      <c r="Q77" s="83"/>
      <c r="R77" s="40"/>
      <c r="S77" s="40"/>
      <c r="T77" s="40"/>
    </row>
    <row r="78" spans="1:20" s="19" customFormat="1" ht="69" hidden="1" customHeight="1" x14ac:dyDescent="0.3">
      <c r="A78" s="18"/>
      <c r="B78" s="36"/>
      <c r="C78" s="65"/>
      <c r="D78" s="96"/>
      <c r="E78" s="40"/>
      <c r="F78" s="50"/>
      <c r="G78" s="40"/>
      <c r="H78" s="40"/>
      <c r="I78" s="83"/>
      <c r="J78" s="40"/>
      <c r="K78" s="40"/>
      <c r="L78" s="40"/>
      <c r="M78" s="83"/>
      <c r="N78" s="40"/>
      <c r="O78" s="40"/>
      <c r="P78" s="40"/>
      <c r="Q78" s="83"/>
      <c r="R78" s="40"/>
      <c r="S78" s="40"/>
      <c r="T78" s="40"/>
    </row>
    <row r="79" spans="1:20" s="19" customFormat="1" ht="71.25" hidden="1" customHeight="1" x14ac:dyDescent="0.3">
      <c r="A79" s="18"/>
      <c r="B79" s="36"/>
      <c r="C79" s="76"/>
      <c r="D79" s="96"/>
      <c r="E79" s="40"/>
      <c r="F79" s="50"/>
      <c r="G79" s="40"/>
      <c r="H79" s="40"/>
      <c r="I79" s="83"/>
      <c r="J79" s="40"/>
      <c r="K79" s="40"/>
      <c r="L79" s="40"/>
      <c r="M79" s="83"/>
      <c r="N79" s="40"/>
      <c r="O79" s="40"/>
      <c r="P79" s="40"/>
      <c r="Q79" s="83"/>
      <c r="R79" s="40"/>
      <c r="S79" s="40"/>
      <c r="T79" s="40"/>
    </row>
    <row r="80" spans="1:20" s="19" customFormat="1" ht="114.6" hidden="1" customHeight="1" x14ac:dyDescent="0.3">
      <c r="A80" s="18"/>
      <c r="B80" s="18">
        <v>7372</v>
      </c>
      <c r="C80" s="65"/>
      <c r="D80" s="96"/>
      <c r="E80" s="40"/>
      <c r="F80" s="50"/>
      <c r="G80" s="40"/>
      <c r="H80" s="40"/>
      <c r="I80" s="83"/>
      <c r="J80" s="40"/>
      <c r="K80" s="40"/>
      <c r="L80" s="40"/>
      <c r="M80" s="83"/>
      <c r="N80" s="40"/>
      <c r="O80" s="40"/>
      <c r="P80" s="40"/>
      <c r="Q80" s="83"/>
      <c r="R80" s="40"/>
      <c r="S80" s="40"/>
      <c r="T80" s="40"/>
    </row>
    <row r="81" spans="1:20" s="19" customFormat="1" ht="132" hidden="1" customHeight="1" x14ac:dyDescent="0.3">
      <c r="A81" s="18"/>
      <c r="B81" s="18">
        <v>7374</v>
      </c>
      <c r="C81" s="65"/>
      <c r="D81" s="96"/>
      <c r="E81" s="40"/>
      <c r="F81" s="50"/>
      <c r="G81" s="40"/>
      <c r="H81" s="40"/>
      <c r="I81" s="83"/>
      <c r="J81" s="40"/>
      <c r="K81" s="40"/>
      <c r="L81" s="40"/>
      <c r="M81" s="83"/>
      <c r="N81" s="40"/>
      <c r="O81" s="40"/>
      <c r="P81" s="40"/>
      <c r="Q81" s="83"/>
      <c r="R81" s="40"/>
      <c r="S81" s="40"/>
      <c r="T81" s="40"/>
    </row>
    <row r="82" spans="1:20" s="19" customFormat="1" ht="112.15" hidden="1" customHeight="1" x14ac:dyDescent="0.3">
      <c r="A82" s="18"/>
      <c r="B82" s="18">
        <v>7375</v>
      </c>
      <c r="C82" s="65"/>
      <c r="D82" s="96"/>
      <c r="E82" s="40"/>
      <c r="F82" s="50"/>
      <c r="G82" s="40"/>
      <c r="H82" s="40"/>
      <c r="I82" s="83"/>
      <c r="J82" s="40"/>
      <c r="K82" s="40"/>
      <c r="L82" s="40"/>
      <c r="M82" s="83"/>
      <c r="N82" s="40"/>
      <c r="O82" s="40"/>
      <c r="P82" s="40"/>
      <c r="Q82" s="83"/>
      <c r="R82" s="40"/>
      <c r="S82" s="40"/>
      <c r="T82" s="40"/>
    </row>
    <row r="83" spans="1:20" s="12" customFormat="1" ht="72" hidden="1" customHeight="1" x14ac:dyDescent="0.25">
      <c r="A83" s="14">
        <v>7400</v>
      </c>
      <c r="B83" s="14"/>
      <c r="C83" s="67"/>
      <c r="D83" s="95"/>
      <c r="E83" s="37"/>
      <c r="F83" s="37"/>
      <c r="G83" s="37"/>
      <c r="H83" s="37"/>
      <c r="I83" s="82"/>
      <c r="J83" s="37"/>
      <c r="K83" s="37"/>
      <c r="L83" s="37"/>
      <c r="M83" s="82"/>
      <c r="N83" s="37"/>
      <c r="O83" s="37"/>
      <c r="P83" s="37"/>
      <c r="Q83" s="82"/>
      <c r="R83" s="37"/>
      <c r="S83" s="37"/>
      <c r="T83" s="37"/>
    </row>
    <row r="84" spans="1:20" s="19" customFormat="1" ht="35.450000000000003" hidden="1" customHeight="1" x14ac:dyDescent="0.3">
      <c r="A84" s="27">
        <v>7413</v>
      </c>
      <c r="B84" s="27">
        <v>7413</v>
      </c>
      <c r="C84" s="65"/>
      <c r="D84" s="96"/>
      <c r="E84" s="40"/>
      <c r="F84" s="50"/>
      <c r="G84" s="40"/>
      <c r="H84" s="40"/>
      <c r="I84" s="83"/>
      <c r="J84" s="40"/>
      <c r="K84" s="40"/>
      <c r="L84" s="40"/>
      <c r="M84" s="83"/>
      <c r="N84" s="40"/>
      <c r="O84" s="40"/>
      <c r="P84" s="40"/>
      <c r="Q84" s="83"/>
      <c r="R84" s="40"/>
      <c r="S84" s="40"/>
      <c r="T84" s="40"/>
    </row>
    <row r="85" spans="1:20" s="19" customFormat="1" ht="53.45" hidden="1" customHeight="1" x14ac:dyDescent="0.3">
      <c r="A85" s="27">
        <v>7421</v>
      </c>
      <c r="B85" s="27">
        <v>7421</v>
      </c>
      <c r="C85" s="65"/>
      <c r="D85" s="96"/>
      <c r="E85" s="40"/>
      <c r="F85" s="50"/>
      <c r="G85" s="40"/>
      <c r="H85" s="40"/>
      <c r="I85" s="83"/>
      <c r="J85" s="40"/>
      <c r="K85" s="40"/>
      <c r="L85" s="40"/>
      <c r="M85" s="83"/>
      <c r="N85" s="40"/>
      <c r="O85" s="40"/>
      <c r="P85" s="40"/>
      <c r="Q85" s="83"/>
      <c r="R85" s="40"/>
      <c r="S85" s="40"/>
      <c r="T85" s="40"/>
    </row>
    <row r="86" spans="1:20" s="19" customFormat="1" ht="41.45" hidden="1" customHeight="1" x14ac:dyDescent="0.3">
      <c r="A86" s="27">
        <v>7426</v>
      </c>
      <c r="B86" s="27">
        <v>7426</v>
      </c>
      <c r="C86" s="65"/>
      <c r="D86" s="96"/>
      <c r="E86" s="40"/>
      <c r="F86" s="50"/>
      <c r="G86" s="40"/>
      <c r="H86" s="40"/>
      <c r="I86" s="83"/>
      <c r="J86" s="40"/>
      <c r="K86" s="40"/>
      <c r="L86" s="40"/>
      <c r="M86" s="83"/>
      <c r="N86" s="40"/>
      <c r="O86" s="40"/>
      <c r="P86" s="40"/>
      <c r="Q86" s="83"/>
      <c r="R86" s="40"/>
      <c r="S86" s="40"/>
      <c r="T86" s="40"/>
    </row>
    <row r="87" spans="1:20" s="19" customFormat="1" ht="56.45" hidden="1" customHeight="1" x14ac:dyDescent="0.3">
      <c r="A87" s="27">
        <v>7430</v>
      </c>
      <c r="B87" s="27">
        <v>7430</v>
      </c>
      <c r="C87" s="65"/>
      <c r="D87" s="96"/>
      <c r="E87" s="40"/>
      <c r="F87" s="50"/>
      <c r="G87" s="40"/>
      <c r="H87" s="40"/>
      <c r="I87" s="83"/>
      <c r="J87" s="40"/>
      <c r="K87" s="40"/>
      <c r="L87" s="40"/>
      <c r="M87" s="83"/>
      <c r="N87" s="40"/>
      <c r="O87" s="40"/>
      <c r="P87" s="40"/>
      <c r="Q87" s="83"/>
      <c r="R87" s="40"/>
      <c r="S87" s="40"/>
      <c r="T87" s="40"/>
    </row>
    <row r="88" spans="1:20" s="19" customFormat="1" ht="56.45" hidden="1" customHeight="1" x14ac:dyDescent="0.3">
      <c r="A88" s="27"/>
      <c r="B88" s="27"/>
      <c r="C88" s="65"/>
      <c r="D88" s="96"/>
      <c r="E88" s="40"/>
      <c r="F88" s="50"/>
      <c r="G88" s="40"/>
      <c r="H88" s="40"/>
      <c r="I88" s="83"/>
      <c r="J88" s="40"/>
      <c r="K88" s="40"/>
      <c r="L88" s="40"/>
      <c r="M88" s="83"/>
      <c r="N88" s="40"/>
      <c r="O88" s="40"/>
      <c r="P88" s="40"/>
      <c r="Q88" s="83"/>
      <c r="R88" s="40"/>
      <c r="S88" s="40"/>
      <c r="T88" s="40"/>
    </row>
    <row r="89" spans="1:20" s="19" customFormat="1" ht="85.9" hidden="1" customHeight="1" x14ac:dyDescent="0.3">
      <c r="A89" s="18">
        <v>7461</v>
      </c>
      <c r="B89" s="18">
        <v>7461</v>
      </c>
      <c r="C89" s="65"/>
      <c r="D89" s="96"/>
      <c r="E89" s="40"/>
      <c r="F89" s="50"/>
      <c r="G89" s="40"/>
      <c r="H89" s="40"/>
      <c r="I89" s="83"/>
      <c r="J89" s="40"/>
      <c r="K89" s="40"/>
      <c r="L89" s="40"/>
      <c r="M89" s="83"/>
      <c r="N89" s="40"/>
      <c r="O89" s="40"/>
      <c r="P89" s="40"/>
      <c r="Q89" s="83"/>
      <c r="R89" s="40"/>
      <c r="S89" s="40"/>
      <c r="T89" s="40"/>
    </row>
    <row r="90" spans="1:20" s="19" customFormat="1" ht="51" hidden="1" customHeight="1" x14ac:dyDescent="0.3">
      <c r="A90" s="18">
        <v>7500</v>
      </c>
      <c r="B90" s="18"/>
      <c r="C90" s="67"/>
      <c r="D90" s="88"/>
      <c r="E90" s="51"/>
      <c r="F90" s="51"/>
      <c r="G90" s="51"/>
      <c r="H90" s="51"/>
      <c r="I90" s="88"/>
      <c r="J90" s="51"/>
      <c r="K90" s="51"/>
      <c r="L90" s="51"/>
      <c r="M90" s="88"/>
      <c r="N90" s="51"/>
      <c r="O90" s="51"/>
      <c r="P90" s="51"/>
      <c r="Q90" s="88"/>
      <c r="R90" s="37"/>
      <c r="S90" s="49"/>
      <c r="T90" s="49"/>
    </row>
    <row r="91" spans="1:20" s="20" customFormat="1" ht="54" hidden="1" customHeight="1" x14ac:dyDescent="0.3">
      <c r="A91" s="25">
        <v>7520</v>
      </c>
      <c r="B91" s="25">
        <v>7520</v>
      </c>
      <c r="C91" s="65"/>
      <c r="D91" s="96"/>
      <c r="E91" s="40"/>
      <c r="F91" s="40"/>
      <c r="G91" s="40"/>
      <c r="H91" s="40"/>
      <c r="I91" s="83"/>
      <c r="J91" s="40"/>
      <c r="K91" s="40"/>
      <c r="L91" s="40"/>
      <c r="M91" s="83"/>
      <c r="N91" s="40"/>
      <c r="O91" s="40"/>
      <c r="P91" s="40"/>
      <c r="Q91" s="83"/>
      <c r="R91" s="40"/>
      <c r="S91" s="40"/>
      <c r="T91" s="40"/>
    </row>
    <row r="92" spans="1:20" s="78" customFormat="1" ht="54" hidden="1" customHeight="1" x14ac:dyDescent="0.3">
      <c r="A92" s="77"/>
      <c r="B92" s="77"/>
      <c r="C92" s="74"/>
      <c r="D92" s="96"/>
      <c r="E92" s="40"/>
      <c r="F92" s="40"/>
      <c r="G92" s="40"/>
      <c r="H92" s="40"/>
      <c r="I92" s="83"/>
      <c r="J92" s="40"/>
      <c r="K92" s="40"/>
      <c r="L92" s="40"/>
      <c r="M92" s="83"/>
      <c r="N92" s="40"/>
      <c r="O92" s="40"/>
      <c r="P92" s="40"/>
      <c r="Q92" s="83"/>
      <c r="R92" s="40"/>
      <c r="S92" s="40"/>
      <c r="T92" s="40"/>
    </row>
    <row r="93" spans="1:20" s="22" customFormat="1" ht="50.45" hidden="1" customHeight="1" x14ac:dyDescent="0.3">
      <c r="A93" s="21">
        <v>7600</v>
      </c>
      <c r="B93" s="21"/>
      <c r="C93" s="67"/>
      <c r="D93" s="95"/>
      <c r="E93" s="37"/>
      <c r="F93" s="49"/>
      <c r="G93" s="49"/>
      <c r="H93" s="37"/>
      <c r="I93" s="82"/>
      <c r="J93" s="37"/>
      <c r="K93" s="49"/>
      <c r="L93" s="49"/>
      <c r="M93" s="82"/>
      <c r="N93" s="37"/>
      <c r="O93" s="49"/>
      <c r="P93" s="49"/>
      <c r="Q93" s="82"/>
      <c r="R93" s="37"/>
      <c r="S93" s="49"/>
      <c r="T93" s="49"/>
    </row>
    <row r="94" spans="1:20" s="24" customFormat="1" ht="246.75" hidden="1" customHeight="1" x14ac:dyDescent="0.3">
      <c r="A94" s="28"/>
      <c r="B94" s="28"/>
      <c r="C94" s="68"/>
      <c r="D94" s="96"/>
      <c r="E94" s="40"/>
      <c r="F94" s="50"/>
      <c r="G94" s="40"/>
      <c r="H94" s="40"/>
      <c r="I94" s="83"/>
      <c r="J94" s="40"/>
      <c r="K94" s="40"/>
      <c r="L94" s="40"/>
      <c r="M94" s="83"/>
      <c r="N94" s="40"/>
      <c r="O94" s="40"/>
      <c r="P94" s="40"/>
      <c r="Q94" s="83"/>
      <c r="R94" s="40"/>
      <c r="S94" s="40"/>
      <c r="T94" s="40"/>
    </row>
    <row r="95" spans="1:20" s="24" customFormat="1" ht="30.75" customHeight="1" x14ac:dyDescent="0.3">
      <c r="A95" s="23"/>
      <c r="B95" s="23"/>
      <c r="C95" s="67" t="s">
        <v>53</v>
      </c>
      <c r="D95" s="95">
        <f>E95+F95</f>
        <v>624.53</v>
      </c>
      <c r="E95" s="37">
        <v>416.53</v>
      </c>
      <c r="F95" s="37">
        <v>208</v>
      </c>
      <c r="G95" s="37">
        <v>208</v>
      </c>
      <c r="H95" s="37">
        <f>358.315+46.83</f>
        <v>405.14499999999998</v>
      </c>
      <c r="I95" s="82">
        <f>J95+K95</f>
        <v>485.59399999999999</v>
      </c>
      <c r="J95" s="37">
        <f>274.829+26.068</f>
        <v>300.89699999999999</v>
      </c>
      <c r="K95" s="37">
        <v>184.697</v>
      </c>
      <c r="L95" s="37">
        <v>184.697</v>
      </c>
      <c r="M95" s="82">
        <f>N95+O95</f>
        <v>874.49900000000002</v>
      </c>
      <c r="N95" s="37">
        <f>200.83+54.469</f>
        <v>255.29900000000001</v>
      </c>
      <c r="O95" s="37">
        <v>619.20000000000005</v>
      </c>
      <c r="P95" s="112">
        <v>619.21799999999996</v>
      </c>
      <c r="Q95" s="82">
        <f t="shared" ref="Q95:T98" si="6">I95-M95</f>
        <v>-388.90500000000003</v>
      </c>
      <c r="R95" s="37">
        <f t="shared" si="6"/>
        <v>45.597999999999985</v>
      </c>
      <c r="S95" s="37">
        <f t="shared" si="6"/>
        <v>-434.50300000000004</v>
      </c>
      <c r="T95" s="37">
        <f t="shared" si="6"/>
        <v>-434.52099999999996</v>
      </c>
    </row>
    <row r="96" spans="1:20" s="12" customFormat="1" ht="36" customHeight="1" x14ac:dyDescent="0.25">
      <c r="A96" s="14"/>
      <c r="B96" s="14">
        <v>8000</v>
      </c>
      <c r="C96" s="64" t="s">
        <v>16</v>
      </c>
      <c r="D96" s="95">
        <f>E96+F96</f>
        <v>439.05200000000002</v>
      </c>
      <c r="E96" s="37">
        <v>439.05200000000002</v>
      </c>
      <c r="F96" s="37">
        <v>0</v>
      </c>
      <c r="G96" s="37">
        <v>0</v>
      </c>
      <c r="H96" s="37">
        <f>395.867</f>
        <v>395.86700000000002</v>
      </c>
      <c r="I96" s="82">
        <f>J96+K96</f>
        <v>363.87799999999999</v>
      </c>
      <c r="J96" s="37">
        <v>363.87799999999999</v>
      </c>
      <c r="K96" s="37">
        <v>0</v>
      </c>
      <c r="L96" s="37">
        <v>0</v>
      </c>
      <c r="M96" s="82">
        <f>N96+O96</f>
        <v>111.735</v>
      </c>
      <c r="N96" s="37">
        <v>111.735</v>
      </c>
      <c r="O96" s="37">
        <v>0</v>
      </c>
      <c r="P96" s="37">
        <v>0</v>
      </c>
      <c r="Q96" s="82">
        <f>R96</f>
        <v>252.14299999999997</v>
      </c>
      <c r="R96" s="37">
        <f t="shared" si="6"/>
        <v>252.14299999999997</v>
      </c>
      <c r="S96" s="37">
        <f t="shared" si="6"/>
        <v>0</v>
      </c>
      <c r="T96" s="37">
        <f t="shared" si="6"/>
        <v>0</v>
      </c>
    </row>
    <row r="97" spans="1:20" s="12" customFormat="1" ht="36" customHeight="1" x14ac:dyDescent="0.25">
      <c r="A97" s="14"/>
      <c r="B97" s="14"/>
      <c r="C97" s="64" t="s">
        <v>41</v>
      </c>
      <c r="D97" s="95">
        <f>E97+F97</f>
        <v>200</v>
      </c>
      <c r="E97" s="112">
        <v>200</v>
      </c>
      <c r="F97" s="37">
        <v>0</v>
      </c>
      <c r="G97" s="37">
        <v>0</v>
      </c>
      <c r="H97" s="37">
        <v>200</v>
      </c>
      <c r="I97" s="82">
        <f>J97+K97</f>
        <v>0</v>
      </c>
      <c r="J97" s="37">
        <v>0</v>
      </c>
      <c r="K97" s="37">
        <v>0</v>
      </c>
      <c r="L97" s="37">
        <v>0</v>
      </c>
      <c r="M97" s="82">
        <f>N97+O97</f>
        <v>0</v>
      </c>
      <c r="N97" s="37">
        <v>0</v>
      </c>
      <c r="O97" s="37">
        <v>0</v>
      </c>
      <c r="P97" s="37">
        <v>0</v>
      </c>
      <c r="Q97" s="82">
        <f t="shared" si="6"/>
        <v>0</v>
      </c>
      <c r="R97" s="37">
        <f t="shared" si="6"/>
        <v>0</v>
      </c>
      <c r="S97" s="37">
        <f t="shared" si="6"/>
        <v>0</v>
      </c>
      <c r="T97" s="37">
        <f t="shared" si="6"/>
        <v>0</v>
      </c>
    </row>
    <row r="98" spans="1:20" s="3" customFormat="1" ht="33.6" customHeight="1" x14ac:dyDescent="0.25">
      <c r="A98" s="16"/>
      <c r="B98" s="16">
        <v>9000</v>
      </c>
      <c r="C98" s="69" t="s">
        <v>27</v>
      </c>
      <c r="D98" s="97">
        <f>D57+D60+D61+D62+D63+D95+D96+D97</f>
        <v>110333.95100000003</v>
      </c>
      <c r="E98" s="53">
        <f>E57+E60+E61+E62+E63+E95+E96+E97</f>
        <v>95896.188000000009</v>
      </c>
      <c r="F98" s="70">
        <f>F57+F60+F63+F95</f>
        <v>14437.763000000001</v>
      </c>
      <c r="G98" s="70">
        <f>SUM(G57:G97)</f>
        <v>8948.7999999999993</v>
      </c>
      <c r="H98" s="53">
        <f>H57+H60+H61+H62+H63+H95+H96+H97</f>
        <v>88856.221000000005</v>
      </c>
      <c r="I98" s="89">
        <f>J98+K98</f>
        <v>97393.218000000008</v>
      </c>
      <c r="J98" s="53">
        <f>SUM(J57:J97)</f>
        <v>83611.187000000005</v>
      </c>
      <c r="K98" s="52">
        <f>SUM(K57:K97)</f>
        <v>13782.030999999999</v>
      </c>
      <c r="L98" s="52">
        <f>SUM(L57:L97)</f>
        <v>8924.9940000000006</v>
      </c>
      <c r="M98" s="89">
        <f>N98+O98</f>
        <v>83238.338000000003</v>
      </c>
      <c r="N98" s="53">
        <f>SUM(N57:N97)</f>
        <v>69346.047000000006</v>
      </c>
      <c r="O98" s="52">
        <f>SUM(O57:O97)</f>
        <v>13892.291000000001</v>
      </c>
      <c r="P98" s="52">
        <f>SUM(P57:P97)</f>
        <v>2623.3679999999999</v>
      </c>
      <c r="Q98" s="89">
        <f t="shared" si="6"/>
        <v>14154.880000000005</v>
      </c>
      <c r="R98" s="53">
        <f t="shared" si="6"/>
        <v>14265.14</v>
      </c>
      <c r="S98" s="52">
        <f t="shared" si="6"/>
        <v>-110.26000000000204</v>
      </c>
      <c r="T98" s="52">
        <f t="shared" si="6"/>
        <v>6301.6260000000002</v>
      </c>
    </row>
    <row r="99" spans="1:20" x14ac:dyDescent="0.3">
      <c r="K99" s="12"/>
      <c r="L99" s="12"/>
    </row>
    <row r="100" spans="1:20" x14ac:dyDescent="0.3">
      <c r="K100" s="12"/>
      <c r="L100" s="12"/>
      <c r="O100" s="118"/>
    </row>
    <row r="101" spans="1:20" ht="23.25" x14ac:dyDescent="0.35">
      <c r="K101" s="12"/>
      <c r="L101" s="117"/>
    </row>
    <row r="102" spans="1:20" x14ac:dyDescent="0.3">
      <c r="F102" s="12"/>
      <c r="G102" s="12"/>
      <c r="K102" s="12"/>
      <c r="L102" s="12"/>
    </row>
    <row r="103" spans="1:20" x14ac:dyDescent="0.3">
      <c r="F103" s="12"/>
      <c r="G103" s="12"/>
      <c r="K103" s="12"/>
      <c r="L103" s="12"/>
    </row>
    <row r="104" spans="1:20" x14ac:dyDescent="0.3">
      <c r="F104" s="12"/>
      <c r="G104" s="12"/>
      <c r="K104" s="12"/>
      <c r="L104" s="12"/>
    </row>
    <row r="105" spans="1:20" x14ac:dyDescent="0.3">
      <c r="F105" s="12"/>
      <c r="G105" s="12"/>
      <c r="K105" s="12"/>
      <c r="L105" s="12"/>
    </row>
    <row r="106" spans="1:20" x14ac:dyDescent="0.3">
      <c r="F106" s="12"/>
      <c r="G106" s="12"/>
      <c r="K106" s="12"/>
      <c r="L106" s="12"/>
    </row>
    <row r="107" spans="1:20" x14ac:dyDescent="0.3">
      <c r="F107" s="12"/>
      <c r="G107" s="12"/>
      <c r="K107" s="12"/>
      <c r="L107" s="12"/>
    </row>
    <row r="108" spans="1:20" x14ac:dyDescent="0.3">
      <c r="F108" s="12"/>
      <c r="G108" s="12"/>
      <c r="K108" s="12"/>
      <c r="L108" s="12"/>
    </row>
    <row r="109" spans="1:20" x14ac:dyDescent="0.3">
      <c r="F109" s="12"/>
      <c r="G109" s="12"/>
      <c r="K109" s="12"/>
      <c r="L109" s="12"/>
    </row>
    <row r="110" spans="1:20" x14ac:dyDescent="0.3">
      <c r="F110" s="12"/>
      <c r="G110" s="12"/>
      <c r="K110" s="12"/>
      <c r="L110" s="12"/>
    </row>
    <row r="111" spans="1:20" x14ac:dyDescent="0.3">
      <c r="F111" s="12"/>
      <c r="G111" s="12"/>
      <c r="K111" s="12"/>
      <c r="L111" s="12"/>
    </row>
    <row r="112" spans="1:20" x14ac:dyDescent="0.3">
      <c r="F112" s="12"/>
      <c r="G112" s="12"/>
      <c r="K112" s="12"/>
      <c r="L112" s="12"/>
    </row>
    <row r="113" spans="6:12" x14ac:dyDescent="0.3">
      <c r="F113" s="12"/>
      <c r="G113" s="12"/>
      <c r="K113" s="12"/>
      <c r="L113" s="12"/>
    </row>
    <row r="114" spans="6:12" x14ac:dyDescent="0.3">
      <c r="F114" s="12"/>
      <c r="G114" s="12"/>
      <c r="K114" s="12"/>
      <c r="L114" s="12"/>
    </row>
    <row r="115" spans="6:12" x14ac:dyDescent="0.3">
      <c r="F115" s="12"/>
      <c r="G115" s="12"/>
      <c r="K115" s="12"/>
      <c r="L115" s="12"/>
    </row>
    <row r="116" spans="6:12" x14ac:dyDescent="0.3">
      <c r="F116" s="12"/>
      <c r="G116" s="12"/>
      <c r="K116" s="12"/>
      <c r="L116" s="12"/>
    </row>
    <row r="117" spans="6:12" x14ac:dyDescent="0.3">
      <c r="F117" s="12"/>
      <c r="G117" s="12"/>
      <c r="K117" s="12"/>
      <c r="L117" s="12"/>
    </row>
    <row r="118" spans="6:12" x14ac:dyDescent="0.3">
      <c r="F118" s="12"/>
      <c r="G118" s="12"/>
      <c r="K118" s="12"/>
      <c r="L118" s="12"/>
    </row>
    <row r="119" spans="6:12" x14ac:dyDescent="0.3">
      <c r="F119" s="12"/>
      <c r="G119" s="12"/>
      <c r="K119" s="12"/>
      <c r="L119" s="12"/>
    </row>
    <row r="120" spans="6:12" x14ac:dyDescent="0.3">
      <c r="F120" s="12"/>
      <c r="G120" s="12"/>
      <c r="K120" s="12"/>
      <c r="L120" s="12"/>
    </row>
    <row r="121" spans="6:12" x14ac:dyDescent="0.3">
      <c r="F121" s="12"/>
      <c r="G121" s="12"/>
      <c r="K121" s="12"/>
      <c r="L121" s="12"/>
    </row>
    <row r="122" spans="6:12" x14ac:dyDescent="0.3">
      <c r="F122" s="12"/>
      <c r="G122" s="12"/>
      <c r="K122" s="12"/>
      <c r="L122" s="12"/>
    </row>
    <row r="123" spans="6:12" x14ac:dyDescent="0.3">
      <c r="F123" s="12"/>
      <c r="G123" s="12"/>
      <c r="K123" s="12"/>
      <c r="L123" s="12"/>
    </row>
    <row r="124" spans="6:12" x14ac:dyDescent="0.3">
      <c r="F124" s="12"/>
      <c r="G124" s="12"/>
      <c r="K124" s="12"/>
      <c r="L124" s="12"/>
    </row>
    <row r="125" spans="6:12" x14ac:dyDescent="0.3">
      <c r="F125" s="12"/>
      <c r="G125" s="12"/>
      <c r="K125" s="12"/>
      <c r="L125" s="12"/>
    </row>
    <row r="126" spans="6:12" x14ac:dyDescent="0.3">
      <c r="F126" s="12"/>
      <c r="G126" s="12"/>
      <c r="K126" s="12"/>
      <c r="L126" s="12"/>
    </row>
    <row r="127" spans="6:12" x14ac:dyDescent="0.3">
      <c r="F127" s="12"/>
      <c r="G127" s="12"/>
      <c r="K127" s="12"/>
      <c r="L127" s="12"/>
    </row>
    <row r="128" spans="6:12" x14ac:dyDescent="0.3">
      <c r="F128" s="12"/>
      <c r="G128" s="12"/>
      <c r="K128" s="12"/>
      <c r="L128" s="12"/>
    </row>
    <row r="129" spans="6:12" x14ac:dyDescent="0.3">
      <c r="F129" s="12"/>
      <c r="G129" s="12"/>
      <c r="K129" s="12"/>
      <c r="L129" s="12"/>
    </row>
    <row r="130" spans="6:12" x14ac:dyDescent="0.3">
      <c r="F130" s="12"/>
      <c r="G130" s="12"/>
      <c r="K130" s="12"/>
      <c r="L130" s="12"/>
    </row>
    <row r="131" spans="6:12" x14ac:dyDescent="0.3">
      <c r="F131" s="12"/>
      <c r="G131" s="12"/>
      <c r="K131" s="12"/>
      <c r="L131" s="12"/>
    </row>
    <row r="132" spans="6:12" x14ac:dyDescent="0.3">
      <c r="F132" s="12"/>
      <c r="G132" s="12"/>
      <c r="K132" s="12"/>
      <c r="L132" s="12"/>
    </row>
    <row r="133" spans="6:12" x14ac:dyDescent="0.3">
      <c r="F133" s="12"/>
      <c r="G133" s="12"/>
      <c r="K133" s="12"/>
      <c r="L133" s="12"/>
    </row>
    <row r="134" spans="6:12" x14ac:dyDescent="0.3">
      <c r="F134" s="12"/>
      <c r="G134" s="12"/>
      <c r="K134" s="12"/>
      <c r="L134" s="12"/>
    </row>
    <row r="135" spans="6:12" x14ac:dyDescent="0.3">
      <c r="F135" s="12"/>
      <c r="G135" s="12"/>
      <c r="K135" s="12"/>
      <c r="L135" s="12"/>
    </row>
    <row r="136" spans="6:12" x14ac:dyDescent="0.3">
      <c r="F136" s="12"/>
      <c r="G136" s="12"/>
      <c r="K136" s="12"/>
      <c r="L136" s="12"/>
    </row>
    <row r="137" spans="6:12" x14ac:dyDescent="0.3">
      <c r="F137" s="12"/>
      <c r="G137" s="12"/>
      <c r="K137" s="12"/>
      <c r="L137" s="12"/>
    </row>
    <row r="138" spans="6:12" x14ac:dyDescent="0.3">
      <c r="F138" s="12"/>
      <c r="G138" s="12"/>
      <c r="K138" s="12"/>
      <c r="L138" s="12"/>
    </row>
    <row r="139" spans="6:12" x14ac:dyDescent="0.3">
      <c r="F139" s="12"/>
      <c r="G139" s="12"/>
      <c r="K139" s="12"/>
      <c r="L139" s="12"/>
    </row>
    <row r="140" spans="6:12" x14ac:dyDescent="0.3">
      <c r="F140" s="12"/>
      <c r="G140" s="12"/>
      <c r="K140" s="12"/>
      <c r="L140" s="12"/>
    </row>
    <row r="141" spans="6:12" x14ac:dyDescent="0.3">
      <c r="F141" s="12"/>
      <c r="G141" s="12"/>
      <c r="K141" s="12"/>
      <c r="L141" s="12"/>
    </row>
    <row r="142" spans="6:12" x14ac:dyDescent="0.3">
      <c r="F142" s="12"/>
      <c r="G142" s="12"/>
      <c r="K142" s="12"/>
      <c r="L142" s="12"/>
    </row>
    <row r="143" spans="6:12" x14ac:dyDescent="0.3">
      <c r="F143" s="12"/>
      <c r="G143" s="12"/>
      <c r="K143" s="12"/>
      <c r="L143" s="12"/>
    </row>
    <row r="144" spans="6:12" x14ac:dyDescent="0.3">
      <c r="F144" s="12"/>
      <c r="G144" s="12"/>
      <c r="K144" s="12"/>
      <c r="L144" s="12"/>
    </row>
    <row r="145" spans="6:12" x14ac:dyDescent="0.3">
      <c r="F145" s="12"/>
      <c r="G145" s="12"/>
      <c r="K145" s="12"/>
      <c r="L145" s="12"/>
    </row>
    <row r="146" spans="6:12" x14ac:dyDescent="0.3">
      <c r="F146" s="12"/>
      <c r="G146" s="12"/>
      <c r="K146" s="12"/>
      <c r="L146" s="12"/>
    </row>
    <row r="147" spans="6:12" x14ac:dyDescent="0.3">
      <c r="F147" s="12"/>
      <c r="G147" s="12"/>
      <c r="K147" s="12"/>
      <c r="L147" s="12"/>
    </row>
    <row r="148" spans="6:12" x14ac:dyDescent="0.3">
      <c r="F148" s="12"/>
      <c r="G148" s="12"/>
      <c r="K148" s="12"/>
      <c r="L148" s="12"/>
    </row>
    <row r="149" spans="6:12" x14ac:dyDescent="0.3">
      <c r="F149" s="12"/>
      <c r="G149" s="12"/>
      <c r="K149" s="12"/>
      <c r="L149" s="12"/>
    </row>
    <row r="150" spans="6:12" x14ac:dyDescent="0.3">
      <c r="F150" s="12"/>
      <c r="G150" s="12"/>
      <c r="K150" s="12"/>
      <c r="L150" s="12"/>
    </row>
    <row r="151" spans="6:12" x14ac:dyDescent="0.3">
      <c r="F151" s="12"/>
      <c r="G151" s="12"/>
      <c r="K151" s="12"/>
      <c r="L151" s="12"/>
    </row>
    <row r="152" spans="6:12" x14ac:dyDescent="0.3">
      <c r="F152" s="12"/>
      <c r="G152" s="12"/>
      <c r="K152" s="12"/>
      <c r="L152" s="12"/>
    </row>
    <row r="153" spans="6:12" x14ac:dyDescent="0.3">
      <c r="F153" s="12"/>
      <c r="G153" s="12"/>
      <c r="K153" s="12"/>
      <c r="L153" s="12"/>
    </row>
    <row r="154" spans="6:12" x14ac:dyDescent="0.3">
      <c r="F154" s="12"/>
      <c r="G154" s="12"/>
      <c r="K154" s="12"/>
      <c r="L154" s="12"/>
    </row>
    <row r="155" spans="6:12" x14ac:dyDescent="0.3">
      <c r="F155" s="12"/>
      <c r="G155" s="12"/>
      <c r="K155" s="12"/>
      <c r="L155" s="12"/>
    </row>
    <row r="156" spans="6:12" x14ac:dyDescent="0.3">
      <c r="F156" s="12"/>
      <c r="G156" s="12"/>
      <c r="K156" s="12"/>
      <c r="L156" s="12"/>
    </row>
    <row r="157" spans="6:12" x14ac:dyDescent="0.3">
      <c r="F157" s="12"/>
      <c r="G157" s="12"/>
      <c r="K157" s="12"/>
      <c r="L157" s="12"/>
    </row>
    <row r="158" spans="6:12" x14ac:dyDescent="0.3">
      <c r="F158" s="12"/>
      <c r="G158" s="12"/>
      <c r="K158" s="12"/>
      <c r="L158" s="12"/>
    </row>
    <row r="159" spans="6:12" x14ac:dyDescent="0.3">
      <c r="F159" s="12"/>
      <c r="G159" s="12"/>
      <c r="K159" s="12"/>
      <c r="L159" s="12"/>
    </row>
    <row r="160" spans="6:12" x14ac:dyDescent="0.3">
      <c r="F160" s="12"/>
      <c r="G160" s="12"/>
      <c r="K160" s="12"/>
      <c r="L160" s="12"/>
    </row>
    <row r="161" spans="6:12" x14ac:dyDescent="0.3">
      <c r="F161" s="12"/>
      <c r="G161" s="12"/>
      <c r="K161" s="12"/>
      <c r="L161" s="12"/>
    </row>
    <row r="162" spans="6:12" x14ac:dyDescent="0.3">
      <c r="F162" s="12"/>
      <c r="G162" s="12"/>
      <c r="K162" s="12"/>
      <c r="L162" s="12"/>
    </row>
    <row r="163" spans="6:12" x14ac:dyDescent="0.3">
      <c r="F163" s="12"/>
      <c r="G163" s="12"/>
      <c r="K163" s="12"/>
      <c r="L163" s="12"/>
    </row>
    <row r="164" spans="6:12" x14ac:dyDescent="0.3">
      <c r="F164" s="12"/>
      <c r="G164" s="12"/>
      <c r="K164" s="12"/>
      <c r="L164" s="12"/>
    </row>
    <row r="165" spans="6:12" x14ac:dyDescent="0.3">
      <c r="F165" s="12"/>
      <c r="G165" s="12"/>
      <c r="K165" s="12"/>
      <c r="L165" s="12"/>
    </row>
    <row r="166" spans="6:12" x14ac:dyDescent="0.3">
      <c r="F166" s="12"/>
      <c r="G166" s="12"/>
      <c r="K166" s="12"/>
      <c r="L166" s="12"/>
    </row>
    <row r="167" spans="6:12" x14ac:dyDescent="0.3">
      <c r="F167" s="12"/>
      <c r="G167" s="12"/>
      <c r="K167" s="12"/>
      <c r="L167" s="12"/>
    </row>
    <row r="168" spans="6:12" x14ac:dyDescent="0.3">
      <c r="F168" s="12"/>
      <c r="G168" s="12"/>
      <c r="K168" s="12"/>
      <c r="L168" s="12"/>
    </row>
    <row r="169" spans="6:12" x14ac:dyDescent="0.3">
      <c r="F169" s="12"/>
      <c r="G169" s="12"/>
      <c r="K169" s="12"/>
      <c r="L169" s="12"/>
    </row>
    <row r="170" spans="6:12" x14ac:dyDescent="0.3">
      <c r="F170" s="12"/>
      <c r="G170" s="12"/>
      <c r="K170" s="12"/>
      <c r="L170" s="12"/>
    </row>
    <row r="171" spans="6:12" x14ac:dyDescent="0.3">
      <c r="F171" s="12"/>
      <c r="G171" s="12"/>
      <c r="K171" s="12"/>
      <c r="L171" s="12"/>
    </row>
    <row r="172" spans="6:12" x14ac:dyDescent="0.3">
      <c r="F172" s="12"/>
      <c r="G172" s="12"/>
      <c r="K172" s="12"/>
      <c r="L172" s="12"/>
    </row>
    <row r="173" spans="6:12" x14ac:dyDescent="0.3">
      <c r="F173" s="12"/>
      <c r="G173" s="12"/>
      <c r="K173" s="12"/>
      <c r="L173" s="12"/>
    </row>
    <row r="174" spans="6:12" x14ac:dyDescent="0.3">
      <c r="F174" s="12"/>
      <c r="G174" s="12"/>
      <c r="K174" s="12"/>
      <c r="L174" s="12"/>
    </row>
    <row r="175" spans="6:12" x14ac:dyDescent="0.3">
      <c r="F175" s="12"/>
      <c r="G175" s="12"/>
      <c r="K175" s="12"/>
      <c r="L175" s="12"/>
    </row>
    <row r="176" spans="6:12" x14ac:dyDescent="0.3">
      <c r="F176" s="12"/>
      <c r="G176" s="12"/>
      <c r="K176" s="12"/>
      <c r="L176" s="12"/>
    </row>
    <row r="177" spans="6:12" x14ac:dyDescent="0.3">
      <c r="F177" s="12"/>
      <c r="G177" s="12"/>
      <c r="K177" s="12"/>
      <c r="L177" s="12"/>
    </row>
    <row r="178" spans="6:12" x14ac:dyDescent="0.3">
      <c r="F178" s="12"/>
      <c r="G178" s="12"/>
      <c r="K178" s="12"/>
      <c r="L178" s="12"/>
    </row>
    <row r="179" spans="6:12" x14ac:dyDescent="0.3">
      <c r="F179" s="12"/>
      <c r="G179" s="12"/>
      <c r="K179" s="12"/>
      <c r="L179" s="12"/>
    </row>
    <row r="180" spans="6:12" x14ac:dyDescent="0.3">
      <c r="F180" s="12"/>
      <c r="G180" s="12"/>
      <c r="K180" s="12"/>
      <c r="L180" s="12"/>
    </row>
    <row r="181" spans="6:12" x14ac:dyDescent="0.3">
      <c r="F181" s="12"/>
      <c r="G181" s="12"/>
      <c r="K181" s="12"/>
      <c r="L181" s="12"/>
    </row>
    <row r="182" spans="6:12" x14ac:dyDescent="0.3">
      <c r="F182" s="12"/>
      <c r="G182" s="12"/>
      <c r="K182" s="12"/>
      <c r="L182" s="12"/>
    </row>
    <row r="183" spans="6:12" x14ac:dyDescent="0.3">
      <c r="F183" s="12"/>
      <c r="G183" s="12"/>
      <c r="K183" s="12"/>
      <c r="L183" s="12"/>
    </row>
    <row r="184" spans="6:12" x14ac:dyDescent="0.3">
      <c r="F184" s="12"/>
      <c r="G184" s="12"/>
      <c r="K184" s="12"/>
      <c r="L184" s="12"/>
    </row>
    <row r="185" spans="6:12" x14ac:dyDescent="0.3">
      <c r="F185" s="12"/>
      <c r="G185" s="12"/>
      <c r="K185" s="12"/>
      <c r="L185" s="12"/>
    </row>
    <row r="186" spans="6:12" x14ac:dyDescent="0.3">
      <c r="F186" s="12"/>
      <c r="G186" s="12"/>
      <c r="K186" s="12"/>
      <c r="L186" s="12"/>
    </row>
    <row r="187" spans="6:12" x14ac:dyDescent="0.3">
      <c r="F187" s="12"/>
      <c r="G187" s="12"/>
      <c r="K187" s="12"/>
      <c r="L187" s="12"/>
    </row>
    <row r="188" spans="6:12" x14ac:dyDescent="0.3">
      <c r="F188" s="12"/>
      <c r="G188" s="12"/>
      <c r="K188" s="12"/>
      <c r="L188" s="12"/>
    </row>
    <row r="189" spans="6:12" x14ac:dyDescent="0.3">
      <c r="F189" s="12"/>
      <c r="G189" s="12"/>
      <c r="K189" s="12"/>
      <c r="L189" s="12"/>
    </row>
    <row r="190" spans="6:12" x14ac:dyDescent="0.3">
      <c r="F190" s="12"/>
      <c r="G190" s="12"/>
      <c r="K190" s="12"/>
      <c r="L190" s="12"/>
    </row>
    <row r="191" spans="6:12" x14ac:dyDescent="0.3">
      <c r="F191" s="12"/>
      <c r="G191" s="12"/>
      <c r="K191" s="12"/>
      <c r="L191" s="12"/>
    </row>
    <row r="192" spans="6:12" x14ac:dyDescent="0.3">
      <c r="F192" s="12"/>
      <c r="G192" s="12"/>
      <c r="K192" s="12"/>
      <c r="L192" s="12"/>
    </row>
    <row r="193" spans="6:12" x14ac:dyDescent="0.3">
      <c r="F193" s="12"/>
      <c r="G193" s="12"/>
      <c r="K193" s="12"/>
      <c r="L193" s="12"/>
    </row>
    <row r="194" spans="6:12" x14ac:dyDescent="0.3">
      <c r="F194" s="12"/>
      <c r="G194" s="12"/>
      <c r="K194" s="12"/>
      <c r="L194" s="12"/>
    </row>
    <row r="195" spans="6:12" x14ac:dyDescent="0.3">
      <c r="F195" s="12"/>
      <c r="G195" s="12"/>
      <c r="K195" s="12"/>
      <c r="L195" s="12"/>
    </row>
    <row r="196" spans="6:12" x14ac:dyDescent="0.3">
      <c r="F196" s="12"/>
      <c r="G196" s="12"/>
      <c r="K196" s="12"/>
      <c r="L196" s="12"/>
    </row>
    <row r="197" spans="6:12" x14ac:dyDescent="0.3">
      <c r="F197" s="12"/>
      <c r="G197" s="12"/>
      <c r="K197" s="12"/>
      <c r="L197" s="12"/>
    </row>
    <row r="198" spans="6:12" x14ac:dyDescent="0.3">
      <c r="F198" s="12"/>
      <c r="G198" s="12"/>
      <c r="K198" s="12"/>
      <c r="L198" s="12"/>
    </row>
    <row r="199" spans="6:12" x14ac:dyDescent="0.3">
      <c r="F199" s="12"/>
      <c r="G199" s="12"/>
      <c r="K199" s="12"/>
      <c r="L199" s="12"/>
    </row>
    <row r="200" spans="6:12" x14ac:dyDescent="0.3">
      <c r="F200" s="12"/>
      <c r="G200" s="12"/>
      <c r="K200" s="12"/>
      <c r="L200" s="12"/>
    </row>
    <row r="201" spans="6:12" x14ac:dyDescent="0.3">
      <c r="F201" s="12"/>
      <c r="G201" s="12"/>
      <c r="K201" s="12"/>
      <c r="L201" s="12"/>
    </row>
    <row r="202" spans="6:12" x14ac:dyDescent="0.3">
      <c r="F202" s="12"/>
      <c r="G202" s="12"/>
      <c r="K202" s="12"/>
      <c r="L202" s="12"/>
    </row>
    <row r="203" spans="6:12" x14ac:dyDescent="0.3">
      <c r="F203" s="12"/>
      <c r="G203" s="12"/>
      <c r="K203" s="12"/>
      <c r="L203" s="12"/>
    </row>
    <row r="204" spans="6:12" x14ac:dyDescent="0.3">
      <c r="F204" s="12"/>
      <c r="G204" s="12"/>
      <c r="K204" s="12"/>
      <c r="L204" s="12"/>
    </row>
  </sheetData>
  <sheetProtection selectLockedCells="1" selectUnlockedCells="1"/>
  <mergeCells count="25">
    <mergeCell ref="C2:T2"/>
    <mergeCell ref="C4:T4"/>
    <mergeCell ref="Q6:Q10"/>
    <mergeCell ref="R6:T6"/>
    <mergeCell ref="R7:R10"/>
    <mergeCell ref="C3:T3"/>
    <mergeCell ref="S7:S10"/>
    <mergeCell ref="T7:T10"/>
    <mergeCell ref="E6:G6"/>
    <mergeCell ref="J7:J10"/>
    <mergeCell ref="M6:M10"/>
    <mergeCell ref="N6:P6"/>
    <mergeCell ref="N7:N10"/>
    <mergeCell ref="P7:P10"/>
    <mergeCell ref="O7:O10"/>
    <mergeCell ref="G7:G10"/>
    <mergeCell ref="C6:C10"/>
    <mergeCell ref="J6:L6"/>
    <mergeCell ref="E7:E10"/>
    <mergeCell ref="D6:D10"/>
    <mergeCell ref="H6:H10"/>
    <mergeCell ref="F7:F10"/>
    <mergeCell ref="L7:L10"/>
    <mergeCell ref="I6:I10"/>
    <mergeCell ref="K7:K10"/>
  </mergeCells>
  <printOptions horizontalCentered="1"/>
  <pageMargins left="0.19685039370078741" right="0.19685039370078741" top="0.43307086614173229" bottom="0.39370078740157483" header="0" footer="0.51181102362204722"/>
  <pageSetup paperSize="9" scale="33" firstPageNumber="0" orientation="landscape" r:id="rId1"/>
  <headerFooter differentFirst="1" alignWithMargins="0">
    <oddHeader xml:space="preserve">&amp;C&amp;"Times New Roman,обычный"&amp;24&amp;P&amp;R&amp;"Times New Roman,курсив"&amp;24Продовження додатка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01.12.2025</vt:lpstr>
      <vt:lpstr>'01.12.2025'!Excel_BuiltIn__FilterDatabase</vt:lpstr>
      <vt:lpstr>'01.12.2025'!Заголовки_для_друку</vt:lpstr>
      <vt:lpstr>'01.12.2025'!Область_друку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fin204</dc:creator>
  <cp:lastModifiedBy>User</cp:lastModifiedBy>
  <cp:lastPrinted>2025-12-16T10:06:43Z</cp:lastPrinted>
  <dcterms:created xsi:type="dcterms:W3CDTF">2019-03-04T11:16:34Z</dcterms:created>
  <dcterms:modified xsi:type="dcterms:W3CDTF">2025-12-17T09:03:32Z</dcterms:modified>
</cp:coreProperties>
</file>