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25" windowHeight="9360" activeTab="1"/>
  </bookViews>
  <sheets>
    <sheet name="т" sheetId="1" r:id="rId1"/>
    <sheet name="паспорт" sheetId="2" r:id="rId2"/>
    <sheet name="Лист6" sheetId="3" state="hidden" r:id="rId3"/>
    <sheet name="Лист5" sheetId="4" state="hidden" r:id="rId4"/>
    <sheet name="Лист4" sheetId="5" state="hidden" r:id="rId5"/>
    <sheet name="звіт" sheetId="6" r:id="rId6"/>
    <sheet name="Лист8" sheetId="7" state="hidden" r:id="rId7"/>
    <sheet name="Лист7" sheetId="8" state="hidden" r:id="rId8"/>
  </sheets>
  <definedNames>
    <definedName name="_xlnm.Print_Area" localSheetId="5">'звіт'!$A$1:$P$121</definedName>
    <definedName name="_xlnm.Print_Area" localSheetId="1">'паспорт'!$A$1:$P$215</definedName>
  </definedNames>
  <calcPr fullCalcOnLoad="1"/>
</workbook>
</file>

<file path=xl/sharedStrings.xml><?xml version="1.0" encoding="utf-8"?>
<sst xmlns="http://schemas.openxmlformats.org/spreadsheetml/2006/main" count="791" uniqueCount="314">
  <si>
    <t>Затверджено</t>
  </si>
  <si>
    <t>Наказ Міністерства фінансів</t>
  </si>
  <si>
    <t>України</t>
  </si>
  <si>
    <t>ЗАТВЕРДЖЕНО</t>
  </si>
  <si>
    <t>(найменування головного розпорядника коштів місцевого бюджету)</t>
  </si>
  <si>
    <t>ПАСПОРТ</t>
  </si>
  <si>
    <t xml:space="preserve">         (КПКВК МБ)       (найменування головного розпорядника) </t>
  </si>
  <si>
    <t xml:space="preserve">         (КПКВК МБ)       (найменування відповідального виконавця) </t>
  </si>
  <si>
    <t>№ з/п</t>
  </si>
  <si>
    <t>(тис. грн)</t>
  </si>
  <si>
    <t>разом</t>
  </si>
  <si>
    <t>затрат</t>
  </si>
  <si>
    <t>продукту</t>
  </si>
  <si>
    <t>Х</t>
  </si>
  <si>
    <t>Завдання 2</t>
  </si>
  <si>
    <t>Код</t>
  </si>
  <si>
    <t>Найменування джерел надходжень</t>
  </si>
  <si>
    <t>Проведені видатки станом на</t>
  </si>
  <si>
    <t>1 січня звітного періоду</t>
  </si>
  <si>
    <t>Інвестиційний проект (програма) 2</t>
  </si>
  <si>
    <t>ПОГОДЖЕНО:</t>
  </si>
  <si>
    <t>загальний фонд</t>
  </si>
  <si>
    <t>Цифри в слова:</t>
  </si>
  <si>
    <t>Довжина слів:</t>
  </si>
  <si>
    <t>сотні мілліардів</t>
  </si>
  <si>
    <t>десятки мілліардів</t>
  </si>
  <si>
    <t>одиниці мілліардів</t>
  </si>
  <si>
    <t>сотні мілліонів</t>
  </si>
  <si>
    <t>десятки мілліонів</t>
  </si>
  <si>
    <t>одиниці мілліонів</t>
  </si>
  <si>
    <t>сотні тисяч</t>
  </si>
  <si>
    <t>десятки тисяч</t>
  </si>
  <si>
    <t>одиниці тисяч</t>
  </si>
  <si>
    <t>сотні</t>
  </si>
  <si>
    <t>десятки</t>
  </si>
  <si>
    <t>одиниці</t>
  </si>
  <si>
    <t>Повний текст:</t>
  </si>
  <si>
    <t>Повний текст з копійками:</t>
  </si>
  <si>
    <t>Produced by</t>
  </si>
  <si>
    <t>Таблиця 01-19</t>
  </si>
  <si>
    <t>Таблиця десятків</t>
  </si>
  <si>
    <t>Таблиця сотень</t>
  </si>
  <si>
    <t>Таблиця млн/млрд</t>
  </si>
  <si>
    <t>Alexandr Nikolaev</t>
  </si>
  <si>
    <t xml:space="preserve"> </t>
  </si>
  <si>
    <t>(C) 1994, Russian Edition</t>
  </si>
  <si>
    <t xml:space="preserve">одна </t>
  </si>
  <si>
    <t xml:space="preserve">десять </t>
  </si>
  <si>
    <t xml:space="preserve">сто </t>
  </si>
  <si>
    <t xml:space="preserve">один </t>
  </si>
  <si>
    <t>(C) 1997, Ukrainian Edition</t>
  </si>
  <si>
    <t xml:space="preserve">дві </t>
  </si>
  <si>
    <t xml:space="preserve">двадцять </t>
  </si>
  <si>
    <t xml:space="preserve">двісті </t>
  </si>
  <si>
    <t xml:space="preserve">два </t>
  </si>
  <si>
    <t xml:space="preserve">три </t>
  </si>
  <si>
    <t xml:space="preserve">тридцять </t>
  </si>
  <si>
    <t xml:space="preserve">триста </t>
  </si>
  <si>
    <t xml:space="preserve">чотири </t>
  </si>
  <si>
    <t xml:space="preserve">сорок </t>
  </si>
  <si>
    <t xml:space="preserve">чотириста </t>
  </si>
  <si>
    <t xml:space="preserve">п'ять </t>
  </si>
  <si>
    <t xml:space="preserve">п'ятдесят </t>
  </si>
  <si>
    <t xml:space="preserve">п'ятсот </t>
  </si>
  <si>
    <t>Настройки:</t>
  </si>
  <si>
    <t xml:space="preserve">шість </t>
  </si>
  <si>
    <t xml:space="preserve">шістдесят </t>
  </si>
  <si>
    <t xml:space="preserve">шістсот </t>
  </si>
  <si>
    <t>Слово "гривня" печатать ?</t>
  </si>
  <si>
    <t>YES</t>
  </si>
  <si>
    <t xml:space="preserve">сім </t>
  </si>
  <si>
    <t xml:space="preserve">сімдесят </t>
  </si>
  <si>
    <t xml:space="preserve">сімсот </t>
  </si>
  <si>
    <t>Копійки печатать ?</t>
  </si>
  <si>
    <t xml:space="preserve">вісім </t>
  </si>
  <si>
    <t xml:space="preserve">вісімдесят </t>
  </si>
  <si>
    <t xml:space="preserve">вісімсот </t>
  </si>
  <si>
    <t>Макс. длина 1-ой строки:</t>
  </si>
  <si>
    <t xml:space="preserve">дев'ять </t>
  </si>
  <si>
    <t xml:space="preserve">дев'яносто </t>
  </si>
  <si>
    <t xml:space="preserve">дев'ятсот </t>
  </si>
  <si>
    <t xml:space="preserve">одинадцять </t>
  </si>
  <si>
    <t xml:space="preserve">дванадцять </t>
  </si>
  <si>
    <t xml:space="preserve">тринадцять </t>
  </si>
  <si>
    <t xml:space="preserve">чотирнадцять </t>
  </si>
  <si>
    <t xml:space="preserve">п'ятнадцять </t>
  </si>
  <si>
    <t xml:space="preserve">шістнадцять </t>
  </si>
  <si>
    <t xml:space="preserve">сімнадцять </t>
  </si>
  <si>
    <t xml:space="preserve">вісімнадцять </t>
  </si>
  <si>
    <t xml:space="preserve">дев'ятнадцять </t>
  </si>
  <si>
    <t>Гривні</t>
  </si>
  <si>
    <t>Копійки</t>
  </si>
  <si>
    <t>копійок</t>
  </si>
  <si>
    <t>гривня</t>
  </si>
  <si>
    <t>копійка</t>
  </si>
  <si>
    <t>гривні</t>
  </si>
  <si>
    <t>копійки</t>
  </si>
  <si>
    <t>гривень</t>
  </si>
  <si>
    <t>спеціаль-ний фонд</t>
  </si>
  <si>
    <t>тис.гривень</t>
  </si>
  <si>
    <t>тис. гривень</t>
  </si>
  <si>
    <t>В.Костіна</t>
  </si>
  <si>
    <t xml:space="preserve">про виконання паспорта бюджетної програми </t>
  </si>
  <si>
    <t>(тис. грн.)</t>
  </si>
  <si>
    <t>Затверджено паспортом бюджетної програми</t>
  </si>
  <si>
    <t>Відхилення</t>
  </si>
  <si>
    <t>Загальний фонд</t>
  </si>
  <si>
    <t>Спеціальний фонд</t>
  </si>
  <si>
    <t>Разом</t>
  </si>
  <si>
    <t xml:space="preserve">   </t>
  </si>
  <si>
    <t>Виконано за звітний період</t>
  </si>
  <si>
    <t>……………………</t>
  </si>
  <si>
    <t>РАЗОМ державні / регіональні цільові програми</t>
  </si>
  <si>
    <t>Показники</t>
  </si>
  <si>
    <t>Одиниця виміру</t>
  </si>
  <si>
    <t>Джерело інформації</t>
  </si>
  <si>
    <t>Затверджено паспортом бюджетної програми на звітний період</t>
  </si>
  <si>
    <t>Пояснення щодо розбіжностей у виконанні результативних показників</t>
  </si>
  <si>
    <r>
      <t xml:space="preserve">2 </t>
    </r>
    <r>
      <rPr>
        <sz val="12"/>
        <rFont val="Times New Roman"/>
        <family val="1"/>
      </rPr>
      <t>Аналіз виконання показників якості та пояснення щодо їх виконання здійснюються тільки при складанні річного звіту про виконання паспорта бюджетної програми.</t>
    </r>
  </si>
  <si>
    <t>Спеціаль-ний фонд</t>
  </si>
  <si>
    <t>...</t>
  </si>
  <si>
    <t>Інші джерела фінансування (за видами)</t>
  </si>
  <si>
    <t>Пояснення щодо розбіжностей між фактичними надходженнями і тими, що затверджені паспортом бюджетної програми</t>
  </si>
  <si>
    <t xml:space="preserve">УСЬОГО </t>
  </si>
  <si>
    <r>
      <t>3</t>
    </r>
    <r>
      <rPr>
        <sz val="12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</si>
  <si>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Затверджено паспортом  бюджетної програми на звітний період</t>
  </si>
  <si>
    <t>Управління праці та соціального захисту населення виконкому Тернівської районної у місті ради</t>
  </si>
  <si>
    <t>3.</t>
  </si>
  <si>
    <t>2.</t>
  </si>
  <si>
    <t>1.</t>
  </si>
  <si>
    <t>4.</t>
  </si>
  <si>
    <t>5.</t>
  </si>
  <si>
    <t>6.</t>
  </si>
  <si>
    <t>7.</t>
  </si>
  <si>
    <t>8.</t>
  </si>
  <si>
    <t>9.</t>
  </si>
  <si>
    <t>Підстави для виконання бюджетної програми</t>
  </si>
  <si>
    <t>Наказ Міністерства фінансів України</t>
  </si>
  <si>
    <t>виконкому Тернівської районної у місті ради</t>
  </si>
  <si>
    <t>осіб</t>
  </si>
  <si>
    <t>Пояснення щодо розбіжностей між виконаними результативними показниками і тими, що затверджені паспортом бюджетної програми</t>
  </si>
  <si>
    <t xml:space="preserve"> Керівник установи</t>
  </si>
  <si>
    <t xml:space="preserve"> головного розпорядника</t>
  </si>
  <si>
    <t xml:space="preserve"> бюджетних коштів                   </t>
  </si>
  <si>
    <t xml:space="preserve">                                                            (підпис)             </t>
  </si>
  <si>
    <t xml:space="preserve"> (прізвище та ініціали)</t>
  </si>
  <si>
    <t xml:space="preserve"> Керівник фінансового органу   </t>
  </si>
  <si>
    <t xml:space="preserve">                                                            (підпис)            </t>
  </si>
  <si>
    <t xml:space="preserve">  (прізвище та ініціали)</t>
  </si>
  <si>
    <t xml:space="preserve"> Обсяг бюджетних призначень/бюджетних асигнувань– </t>
  </si>
  <si>
    <t xml:space="preserve">  загального фонду -</t>
  </si>
  <si>
    <t>та  спеціального фонду -</t>
  </si>
  <si>
    <t>10.</t>
  </si>
  <si>
    <t>спеціальний фонд</t>
  </si>
  <si>
    <t>11.</t>
  </si>
  <si>
    <t>ефективності</t>
  </si>
  <si>
    <t>тис. гривень, у тому числі</t>
  </si>
  <si>
    <t xml:space="preserve"> Перелік регіональних цільових програм, що виконуються у складі бюджетної програми:</t>
  </si>
  <si>
    <t>1)</t>
  </si>
  <si>
    <t>2)</t>
  </si>
  <si>
    <t>3)</t>
  </si>
  <si>
    <t>4)</t>
  </si>
  <si>
    <t>5)</t>
  </si>
  <si>
    <t>Мета бюджетної програми:</t>
  </si>
  <si>
    <t>Інші видатки на соціальний захист населення</t>
  </si>
  <si>
    <t>Компенсація власникам автостоянок за безоплатне зберігання транспортних засобів інвалідів</t>
  </si>
  <si>
    <t>Інші видатки</t>
  </si>
  <si>
    <t>Програма соціального захисту окремих категорій мешканців Тернівського району міста   Кривого Рогу на  2017 рік</t>
  </si>
  <si>
    <t>витрати на придбання 2-ї тонни твердого палива</t>
  </si>
  <si>
    <t>тис. грн.</t>
  </si>
  <si>
    <t>витрати на придбання 2-го балону скрапленого газу</t>
  </si>
  <si>
    <t>Матеріальна допомога дітям, хворим на злоякісні новоутворення</t>
  </si>
  <si>
    <t>витрати на придбання новорічних подарунків дітям пільгових категорій</t>
  </si>
  <si>
    <t xml:space="preserve">Матеріальна допомога на поховання громадян району, які на момент смерті ніде не працювали </t>
  </si>
  <si>
    <t>Матеріальна допомога громадянам, які опинилися в скрутному становищі</t>
  </si>
  <si>
    <t>розрахунки до кошторису на 2017 рік</t>
  </si>
  <si>
    <t>кількість отримувачів адресної допомоги  на придбання другої тони твердого палива</t>
  </si>
  <si>
    <t>кількість отримувачів адресної допомоги на придбання другого балону скрапленого  газу</t>
  </si>
  <si>
    <t>кількість отримувачів новорічних  подарунків дітям пільгових категорій</t>
  </si>
  <si>
    <t xml:space="preserve">Кількість отримувачів матеріальної  допомоги на поховання громадян району, які на момент смерті ніде не працювали </t>
  </si>
  <si>
    <t>Кількість отримувачів матеріальної  допомоги громадянам, які опинилися в скрутному становищі</t>
  </si>
  <si>
    <t>Кількість отримувачів матеріальної  допомоги  дітям, хворим на злоякісні новоутворення</t>
  </si>
  <si>
    <t>Кількість отримувачів матеріальної  допомоги компенсації власникам автостоянок за безоплатне зберігання транспортних засобів інвалідів</t>
  </si>
  <si>
    <t>26.08.2014 року № 836</t>
  </si>
  <si>
    <t>Підпрограми, спрямовані на досягнення мети, визначеної паспортом бюджетної програми</t>
  </si>
  <si>
    <t>КПКВК</t>
  </si>
  <si>
    <t>КФКВК</t>
  </si>
  <si>
    <t>Назва підпрограми</t>
  </si>
  <si>
    <t>Обсяги фінансування бюджетної програми у розрізі підпрограм та завдань</t>
  </si>
  <si>
    <t>Підпрограма/завдання бюджетної програми</t>
  </si>
  <si>
    <t>Усього</t>
  </si>
  <si>
    <t>Назва регіональної цільової програми та підпрограми</t>
  </si>
  <si>
    <t>Реалізація заходів для забезпечення підтримки малозахищених верств населення</t>
  </si>
  <si>
    <t>Завдання: Розв'язання проблем підвищення рівня та якості життя, посилення соціального захисту населення</t>
  </si>
  <si>
    <t>Результативні   показники бюджетної програми у розрізі підпрограм та завдань</t>
  </si>
  <si>
    <t>Назва показника</t>
  </si>
  <si>
    <t xml:space="preserve">Значення показника </t>
  </si>
  <si>
    <t>Пояснення, що характеризують джерела фінансування</t>
  </si>
  <si>
    <t>загаль-ний</t>
  </si>
  <si>
    <t>спеціаль-</t>
  </si>
  <si>
    <t>фонд</t>
  </si>
  <si>
    <t>ний фонд</t>
  </si>
  <si>
    <t xml:space="preserve">Інші джерела фінансування (за видами) </t>
  </si>
  <si>
    <t xml:space="preserve">ВСЬОГО </t>
  </si>
  <si>
    <r>
      <t>Джерела фінансування інвестиційних проектів у розрізі підпрограм</t>
    </r>
    <r>
      <rPr>
        <sz val="14"/>
        <rFont val="Times New Roman"/>
        <family val="1"/>
      </rPr>
      <t>:</t>
    </r>
  </si>
  <si>
    <t>Підпрограма 1</t>
  </si>
  <si>
    <t>Інвестиційни проект 1</t>
  </si>
  <si>
    <t>Надходження із бюджету</t>
  </si>
  <si>
    <t>01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</si>
  <si>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</si>
  <si>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</si>
  <si>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6)</t>
  </si>
  <si>
    <t>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</t>
  </si>
  <si>
    <t>Наказ управління праці та соціального  захисту населення</t>
  </si>
  <si>
    <t>наказ фінансового відділу виконкому Тернівської районної у місті ради</t>
  </si>
  <si>
    <t>(найменування місцевого фінансового органу)</t>
  </si>
  <si>
    <t xml:space="preserve">         (КПКВК МБ)       (КФКВК)                           (найменування бюджетної програми) </t>
  </si>
  <si>
    <t>Бюджетний кодекс України (із змінами і доповненнями)</t>
  </si>
  <si>
    <t xml:space="preserve">  _______________</t>
  </si>
  <si>
    <t>захисту населення виконкому Тернівської районної у місті ради</t>
  </si>
  <si>
    <t xml:space="preserve">                                                                                                                                                       (підпис)                                 (ініціали та прізвище)</t>
  </si>
  <si>
    <t xml:space="preserve">                                                                                                                                                   (підпис)                                 (ініціали та прізвище)</t>
  </si>
  <si>
    <t xml:space="preserve">Рішення Криворізької міської ради від 31.03.2016 №381 "Про обсяг і межі повноважень районних у місті рад та їх виконавчих органів" </t>
  </si>
  <si>
    <t>Начальник фінансового відділу</t>
  </si>
  <si>
    <t xml:space="preserve"> від 26.08.2014 № 836</t>
  </si>
  <si>
    <t xml:space="preserve"> ЗВІТ</t>
  </si>
  <si>
    <t>місцевого бюджету станом на 31.12.2117 року</t>
  </si>
  <si>
    <r>
      <t xml:space="preserve">         (КПКВК МБ)       (КФКВК)</t>
    </r>
    <r>
      <rPr>
        <sz val="8"/>
        <rFont val="Times New Roman"/>
        <family val="1"/>
      </rPr>
      <t>1</t>
    </r>
    <r>
      <rPr>
        <sz val="11"/>
        <rFont val="Times New Roman"/>
        <family val="1"/>
      </rPr>
      <t xml:space="preserve">     (найменування бюджетної програми) </t>
    </r>
  </si>
  <si>
    <t xml:space="preserve">Видатки та надання кредитів за бюджетною програмою за звітний період: </t>
  </si>
  <si>
    <t>Касові видатки, надані кредити</t>
  </si>
  <si>
    <t>Обсяги фнансування бюджетної програми за звітний період у розрізі підпрограм та завдань</t>
  </si>
  <si>
    <t>Видатки на реалізацію регіональних цільових програм, які виконуються в межах бюджетної програми за звітний період:</t>
  </si>
  <si>
    <t>Назва  регіональної цільової програми та підпрограми</t>
  </si>
  <si>
    <t>Касові видатки (надані кредити)  за звітний період</t>
  </si>
  <si>
    <t>Виконано за звітний період (касові видатки/надані кредити)</t>
  </si>
  <si>
    <t>Результативні показники бюджетної програми та аналіз їх виконання за звітний період:</t>
  </si>
  <si>
    <r>
      <t xml:space="preserve"> Джерела фінансування інвестиційних проектів (програм)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                                                                                         (тис. грн.)</t>
    </r>
  </si>
  <si>
    <t>Т.Номеровська</t>
  </si>
  <si>
    <t>Касові видатки станом на</t>
  </si>
  <si>
    <t>Касові видатки за звітний період</t>
  </si>
  <si>
    <t>Інвестиційний проект 1</t>
  </si>
  <si>
    <r>
      <t>1</t>
    </r>
    <r>
      <rPr>
        <sz val="12"/>
        <rFont val="Times New Roman"/>
        <family val="1"/>
      </rPr>
      <t xml:space="preserve"> Код функціональної класифікації  видатків та кредитування бюджету вказується лише у випадку, коли бюджетна програма не поділяється на підпрограми</t>
    </r>
  </si>
  <si>
    <r>
      <t>2</t>
    </r>
    <r>
      <rPr>
        <sz val="12"/>
        <rFont val="Times New Roman"/>
        <family val="1"/>
      </rPr>
      <t xml:space="preserve"> Зазаначаються усі підпрограми та завдання, затверджені паспортом бюджетної програми.</t>
    </r>
  </si>
  <si>
    <t xml:space="preserve">  бюджетної програми місцевого бюджету на 2018 рік </t>
  </si>
  <si>
    <t>0800000</t>
  </si>
  <si>
    <t>0810000</t>
  </si>
  <si>
    <t>розрахунок</t>
  </si>
  <si>
    <t>Перший заступник начальника управління праці та соціального</t>
  </si>
  <si>
    <t>Закон України "Про Державний бюджет на 2018 рік" від 07.12.2017 №2246-VIII</t>
  </si>
  <si>
    <t>7)</t>
  </si>
  <si>
    <t>Закону України «Про державну допомогу сім'ям з дітьми» №2811- XII від 21.11.1992 року</t>
  </si>
  <si>
    <t>Надання допомоги на дітей, над якими встановлено опіку чи піклування</t>
  </si>
  <si>
    <t>Завдання 1</t>
  </si>
  <si>
    <t xml:space="preserve">кошторис </t>
  </si>
  <si>
    <t>грн.</t>
  </si>
  <si>
    <t>Регіональна цільова програма 1</t>
  </si>
  <si>
    <t>Рішення  Тернівської районної у місті ради "Про районний у місті бюджет на 2018 рік" від 22.12.2017 №232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</si>
  <si>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</si>
  <si>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0813080</t>
  </si>
  <si>
    <t>Постанова КМУ від 02.08.2000 № 1192 "Про надання щомісячної грошової допомоги особі, яка проживає разом з інвалідом I чи II групи внаслідок психічного розладу, який за висновком лікарської комісії медичного закладу потребує постійного стороннього догляду, на догляд за ним,</t>
  </si>
  <si>
    <t xml:space="preserve">Закон України про пенсійне забезпечення, </t>
  </si>
  <si>
    <t>8)</t>
  </si>
  <si>
    <t>Забезпечення 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</si>
  <si>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</si>
  <si>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</si>
  <si>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</si>
  <si>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</si>
  <si>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</si>
  <si>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</si>
  <si>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</si>
  <si>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</si>
  <si>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</si>
  <si>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</si>
  <si>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Забезпечення надання державної соціальної допомоги особам з інвалідністю з дитинства та дітям з інвалідністю</t>
  </si>
  <si>
    <t xml:space="preserve">Завдання </t>
  </si>
  <si>
    <t>Забезпечення 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</si>
  <si>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Забезпечення надання соціальних гарантій інвалідам внаслідок психічного розладу</t>
  </si>
  <si>
    <t>Забезпечення 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</si>
  <si>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Підпрограма 1 0813081</t>
  </si>
  <si>
    <t>кількість отримувачів допомоги інвалідам з  дитинства підгруп А та Б I групи</t>
  </si>
  <si>
    <t>кількість одержувачів допомоги інвалідам з дитинства І групи 
підгрупи А з надбавкою на догляд</t>
  </si>
  <si>
    <t>підгрупи Б з надбавкою на догляд</t>
  </si>
  <si>
    <t>кількість одержувачів допомоги інвалідам з дитинства ІІ групи</t>
  </si>
  <si>
    <t>кількість одержувачів допомоги інвалідам з дитинства ІІІ групи</t>
  </si>
  <si>
    <t>кількість одержувачів допомоги з надбавкою на догляд на дітей-інвалідів віком до 6 років, у тому числі захворювання яких пов’язане з Чорнобильською катастрофою</t>
  </si>
  <si>
    <t>ількість одержувачів допомоги на дітей з інвалідністю віком до 18 років без надбавки на догляд, у тому числі захворювання яких пов’язане з Чорнобильською катастрофою</t>
  </si>
  <si>
    <t>кількість одержувачів допомоги з надбавкою на догляд на дітей з інвалідністю віком від 6 до 18 років, у тому числі захворювання яких пов’язане з Чорнобильською катастрофою</t>
  </si>
  <si>
    <t>кількість одержувачів допомоги з надбавкою на догляд на дітей з інвалідністю підгрупи А віком від 6 до 18 років, у тому числі захворювання яких пов’язане з Чорнобильською катастрофою</t>
  </si>
  <si>
    <t>кількість одержувачів допомоги на поховання інвалідів з дитинства та дітей з інвалідністю</t>
  </si>
  <si>
    <t>середньомісячний розмір допомоги інвалідам з дитинства І групи підгрупи А з надбавкою на догляд, грн;</t>
  </si>
  <si>
    <t>середньомісячний розмір допомоги інвалідам з дитинства І групи підгрупи Б з надбавкою на догляд, грн;</t>
  </si>
  <si>
    <t>середньомісячний розмір допомоги інвалідам з дитинства ІІ групи, грн;</t>
  </si>
  <si>
    <t>середньомісячний розмір допомоги інвалідам з дитинства ІІІ групи, грн;</t>
  </si>
  <si>
    <t>середньомісячний розмір допомоги з надбавкою на догляд на дітей з інвалідністю віком до 6 років, у тому числі захворювання яких пов’язане з Чорнобильською катастрофою, грн;</t>
  </si>
  <si>
    <t>середньомісячний розмір допомоги з надбавкою на догляд на дітей з інвалідністю підгрупи А віком до 6 років, у тому числі захворювання яких пов’язане з Чорнобильською катастрофою, грн;</t>
  </si>
  <si>
    <t>середньомісячний розмір допомоги з надбавкою на догляд на дітей з інвалідністю віком від 6 до 18 років, у тому числі захворювання яких пов’язане з Чорнобильською катастрофою, грн;</t>
  </si>
  <si>
    <t>середньомісячний розмір допомоги з надбавкою на догляд на дітей з інвалідністю підгрупи А віком від 6 до 18 років, у тому числі захворювання яких пов’язане з Чорнобильською катастрофою,грн;</t>
  </si>
  <si>
    <t>середньомісячний розмір допомоги на поховання інвалідів з дитинства та дітей з інвалідністю, грн</t>
  </si>
  <si>
    <t>середньомісячний розмір допомоги на дітей з інвалідністю віком до 18 років без надбавки на догляд, у тому числі захворювання яких пов’язане з Чорнобильською катастрофою, грн;</t>
  </si>
  <si>
    <t>Підпрограма 2 0813082</t>
  </si>
  <si>
    <t>кількість осіб отримувачів, які не мають права на пенсію, соціальної допомоги на догляд</t>
  </si>
  <si>
    <t>Середній розмір допомоги особам, які не мають права на пенсію</t>
  </si>
  <si>
    <t>Підпрограма 3 0813083</t>
  </si>
  <si>
    <t xml:space="preserve">кількість одержувачів допомоги на догляд за інвалідом I чи II групи внаслідок  психічного розладу, </t>
  </si>
  <si>
    <t>середній розмір допрмоги</t>
  </si>
  <si>
    <t>Підпрограма 4 0813084</t>
  </si>
  <si>
    <t xml:space="preserve">Забезпечення надання тимчасової державної соціальної допомоги непрацюючій особі, яка досягла загального пенсійного віку, але не набула права на пенсійну виплату </t>
  </si>
  <si>
    <t>Підпрограма 5 0813085</t>
  </si>
  <si>
    <t>Кількість одержувачів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</si>
  <si>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Середній розмір  допомоги непрацюючій особі, яка досягла загального пенсійного віку, але не набула права на пенсійну виплату</t>
  </si>
  <si>
    <t xml:space="preserve">Забезпечення 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</t>
  </si>
  <si>
    <t>Кількість одержувачів 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</si>
  <si>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Середньомісячний  розмір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</si>
  <si>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№ _3/3 від 01.02.2018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</si>
</sst>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General_)"/>
    <numFmt numFmtId="169" formatCode="0.0"/>
    <numFmt numFmtId="170" formatCode="0.000000"/>
    <numFmt numFmtId="171" formatCode="0.00000"/>
    <numFmt numFmtId="172" formatCode="0.0000"/>
    <numFmt numFmtId="173" formatCode="0.000"/>
  </numFmts>
  <fonts count="48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10"/>
      <name val="Helv"/>
      <family val="0"/>
    </font>
    <font>
      <sz val="10"/>
      <color indexed="14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0"/>
      <color indexed="10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Helv"/>
      <family val="0"/>
    </font>
    <font>
      <sz val="6"/>
      <color indexed="17"/>
      <name val="Helv"/>
      <family val="0"/>
    </font>
    <font>
      <i/>
      <sz val="11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4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10" fillId="22" borderId="0" xfId="0" applyNumberFormat="1" applyFont="1" applyFill="1" applyAlignment="1" applyProtection="1">
      <alignment/>
      <protection/>
    </xf>
    <xf numFmtId="168" fontId="11" fillId="22" borderId="12" xfId="0" applyNumberFormat="1" applyFont="1" applyFill="1" applyBorder="1" applyAlignment="1" applyProtection="1">
      <alignment/>
      <protection/>
    </xf>
    <xf numFmtId="168" fontId="0" fillId="22" borderId="0" xfId="0" applyNumberFormat="1" applyFill="1" applyAlignment="1" applyProtection="1">
      <alignment horizontal="right"/>
      <protection/>
    </xf>
    <xf numFmtId="0" fontId="12" fillId="22" borderId="12" xfId="0" applyFont="1" applyFill="1" applyBorder="1" applyAlignment="1">
      <alignment/>
    </xf>
    <xf numFmtId="168" fontId="12" fillId="22" borderId="12" xfId="0" applyNumberFormat="1" applyFont="1" applyFill="1" applyBorder="1" applyAlignment="1" applyProtection="1">
      <alignment horizontal="left"/>
      <protection/>
    </xf>
    <xf numFmtId="168" fontId="0" fillId="22" borderId="0" xfId="0" applyNumberFormat="1" applyFill="1" applyAlignment="1" applyProtection="1">
      <alignment/>
      <protection/>
    </xf>
    <xf numFmtId="0" fontId="9" fillId="0" borderId="0" xfId="0" applyFont="1" applyBorder="1" applyAlignment="1">
      <alignment/>
    </xf>
    <xf numFmtId="2" fontId="10" fillId="0" borderId="0" xfId="0" applyNumberFormat="1" applyFont="1" applyFill="1" applyAlignment="1" applyProtection="1">
      <alignment/>
      <protection/>
    </xf>
    <xf numFmtId="168" fontId="11" fillId="0" borderId="12" xfId="0" applyNumberFormat="1" applyFont="1" applyFill="1" applyBorder="1" applyAlignment="1" applyProtection="1">
      <alignment/>
      <protection/>
    </xf>
    <xf numFmtId="168" fontId="0" fillId="0" borderId="0" xfId="0" applyNumberFormat="1" applyFill="1" applyAlignment="1" applyProtection="1">
      <alignment horizontal="right"/>
      <protection/>
    </xf>
    <xf numFmtId="0" fontId="12" fillId="0" borderId="12" xfId="0" applyFont="1" applyFill="1" applyBorder="1" applyAlignment="1">
      <alignment/>
    </xf>
    <xf numFmtId="168" fontId="12" fillId="0" borderId="12" xfId="0" applyNumberFormat="1" applyFont="1" applyFill="1" applyBorder="1" applyAlignment="1" applyProtection="1">
      <alignment horizontal="left"/>
      <protection/>
    </xf>
    <xf numFmtId="168" fontId="0" fillId="0" borderId="0" xfId="0" applyNumberFormat="1" applyFill="1" applyAlignment="1" applyProtection="1">
      <alignment/>
      <protection/>
    </xf>
    <xf numFmtId="168" fontId="11" fillId="22" borderId="0" xfId="0" applyNumberFormat="1" applyFont="1" applyFill="1" applyAlignment="1" applyProtection="1">
      <alignment/>
      <protection/>
    </xf>
    <xf numFmtId="168" fontId="13" fillId="22" borderId="12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center"/>
    </xf>
    <xf numFmtId="168" fontId="11" fillId="0" borderId="0" xfId="0" applyNumberFormat="1" applyFont="1" applyFill="1" applyAlignment="1" applyProtection="1">
      <alignment/>
      <protection/>
    </xf>
    <xf numFmtId="168" fontId="13" fillId="0" borderId="12" xfId="0" applyNumberFormat="1" applyFont="1" applyFill="1" applyBorder="1" applyAlignment="1" applyProtection="1">
      <alignment horizontal="left"/>
      <protection/>
    </xf>
    <xf numFmtId="168" fontId="13" fillId="22" borderId="12" xfId="0" applyNumberFormat="1" applyFont="1" applyFill="1" applyBorder="1" applyAlignment="1" applyProtection="1">
      <alignment/>
      <protection/>
    </xf>
    <xf numFmtId="168" fontId="13" fillId="0" borderId="12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11" fillId="22" borderId="12" xfId="0" applyNumberFormat="1" applyFont="1" applyFill="1" applyBorder="1" applyAlignment="1" applyProtection="1" quotePrefix="1">
      <alignment horizontal="left"/>
      <protection/>
    </xf>
    <xf numFmtId="168" fontId="11" fillId="0" borderId="12" xfId="0" applyNumberFormat="1" applyFont="1" applyFill="1" applyBorder="1" applyAlignment="1" applyProtection="1" quotePrefix="1">
      <alignment horizontal="left"/>
      <protection/>
    </xf>
    <xf numFmtId="0" fontId="13" fillId="22" borderId="13" xfId="0" applyFont="1" applyFill="1" applyBorder="1" applyAlignment="1">
      <alignment horizontal="right"/>
    </xf>
    <xf numFmtId="168" fontId="13" fillId="22" borderId="13" xfId="0" applyNumberFormat="1" applyFont="1" applyFill="1" applyBorder="1" applyAlignment="1" applyProtection="1">
      <alignment/>
      <protection/>
    </xf>
    <xf numFmtId="168" fontId="0" fillId="22" borderId="13" xfId="0" applyNumberFormat="1" applyFill="1" applyBorder="1" applyAlignment="1" applyProtection="1">
      <alignment/>
      <protection/>
    </xf>
    <xf numFmtId="0" fontId="13" fillId="0" borderId="13" xfId="0" applyFont="1" applyFill="1" applyBorder="1" applyAlignment="1">
      <alignment horizontal="right"/>
    </xf>
    <xf numFmtId="168" fontId="13" fillId="0" borderId="13" xfId="0" applyNumberFormat="1" applyFont="1" applyFill="1" applyBorder="1" applyAlignment="1" applyProtection="1">
      <alignment/>
      <protection/>
    </xf>
    <xf numFmtId="168" fontId="0" fillId="0" borderId="13" xfId="0" applyNumberFormat="1" applyFill="1" applyBorder="1" applyAlignment="1" applyProtection="1">
      <alignment/>
      <protection/>
    </xf>
    <xf numFmtId="0" fontId="13" fillId="22" borderId="0" xfId="0" applyFont="1" applyFill="1" applyAlignment="1">
      <alignment horizontal="right"/>
    </xf>
    <xf numFmtId="168" fontId="13" fillId="22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 horizontal="right"/>
    </xf>
    <xf numFmtId="168" fontId="13" fillId="0" borderId="0" xfId="0" applyNumberFormat="1" applyFont="1" applyFill="1" applyAlignment="1" applyProtection="1">
      <alignment/>
      <protection/>
    </xf>
    <xf numFmtId="168" fontId="14" fillId="22" borderId="14" xfId="0" applyNumberFormat="1" applyFont="1" applyFill="1" applyBorder="1" applyAlignment="1" applyProtection="1">
      <alignment horizontal="center"/>
      <protection/>
    </xf>
    <xf numFmtId="168" fontId="12" fillId="22" borderId="0" xfId="0" applyNumberFormat="1" applyFont="1" applyFill="1" applyAlignment="1" applyProtection="1">
      <alignment/>
      <protection/>
    </xf>
    <xf numFmtId="168" fontId="12" fillId="22" borderId="15" xfId="0" applyNumberFormat="1" applyFont="1" applyFill="1" applyBorder="1" applyAlignment="1" applyProtection="1">
      <alignment horizontal="center"/>
      <protection/>
    </xf>
    <xf numFmtId="168" fontId="14" fillId="0" borderId="14" xfId="0" applyNumberFormat="1" applyFont="1" applyFill="1" applyBorder="1" applyAlignment="1" applyProtection="1">
      <alignment horizontal="center"/>
      <protection/>
    </xf>
    <xf numFmtId="168" fontId="12" fillId="0" borderId="0" xfId="0" applyNumberFormat="1" applyFont="1" applyFill="1" applyAlignment="1" applyProtection="1">
      <alignment/>
      <protection/>
    </xf>
    <xf numFmtId="168" fontId="12" fillId="0" borderId="15" xfId="0" applyNumberFormat="1" applyFont="1" applyFill="1" applyBorder="1" applyAlignment="1" applyProtection="1">
      <alignment horizontal="center"/>
      <protection/>
    </xf>
    <xf numFmtId="168" fontId="14" fillId="22" borderId="16" xfId="0" applyNumberFormat="1" applyFont="1" applyFill="1" applyBorder="1" applyAlignment="1" applyProtection="1">
      <alignment horizontal="center"/>
      <protection/>
    </xf>
    <xf numFmtId="168" fontId="0" fillId="22" borderId="0" xfId="0" applyNumberFormat="1" applyFill="1" applyAlignment="1" applyProtection="1">
      <alignment horizontal="left"/>
      <protection/>
    </xf>
    <xf numFmtId="168" fontId="0" fillId="22" borderId="16" xfId="0" applyNumberFormat="1" applyFill="1" applyBorder="1" applyAlignment="1" applyProtection="1">
      <alignment horizontal="left"/>
      <protection/>
    </xf>
    <xf numFmtId="168" fontId="0" fillId="22" borderId="12" xfId="0" applyNumberFormat="1" applyFill="1" applyBorder="1" applyAlignment="1" applyProtection="1">
      <alignment horizontal="left"/>
      <protection/>
    </xf>
    <xf numFmtId="168" fontId="14" fillId="0" borderId="16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left"/>
      <protection/>
    </xf>
    <xf numFmtId="168" fontId="0" fillId="0" borderId="16" xfId="0" applyNumberFormat="1" applyFill="1" applyBorder="1" applyAlignment="1" applyProtection="1">
      <alignment horizontal="left"/>
      <protection/>
    </xf>
    <xf numFmtId="168" fontId="0" fillId="0" borderId="12" xfId="0" applyNumberFormat="1" applyFill="1" applyBorder="1" applyAlignment="1" applyProtection="1">
      <alignment horizontal="left"/>
      <protection/>
    </xf>
    <xf numFmtId="168" fontId="15" fillId="22" borderId="16" xfId="0" applyNumberFormat="1" applyFont="1" applyFill="1" applyBorder="1" applyAlignment="1" applyProtection="1" quotePrefix="1">
      <alignment horizontal="left"/>
      <protection/>
    </xf>
    <xf numFmtId="168" fontId="13" fillId="22" borderId="16" xfId="0" applyNumberFormat="1" applyFont="1" applyFill="1" applyBorder="1" applyAlignment="1" applyProtection="1">
      <alignment horizontal="left"/>
      <protection/>
    </xf>
    <xf numFmtId="168" fontId="15" fillId="0" borderId="16" xfId="0" applyNumberFormat="1" applyFont="1" applyFill="1" applyBorder="1" applyAlignment="1" applyProtection="1" quotePrefix="1">
      <alignment horizontal="left"/>
      <protection/>
    </xf>
    <xf numFmtId="168" fontId="13" fillId="0" borderId="16" xfId="0" applyNumberFormat="1" applyFont="1" applyFill="1" applyBorder="1" applyAlignment="1" applyProtection="1">
      <alignment horizontal="left"/>
      <protection/>
    </xf>
    <xf numFmtId="168" fontId="15" fillId="22" borderId="17" xfId="0" applyNumberFormat="1" applyFont="1" applyFill="1" applyBorder="1" applyAlignment="1" applyProtection="1" quotePrefix="1">
      <alignment horizontal="left"/>
      <protection/>
    </xf>
    <xf numFmtId="168" fontId="16" fillId="22" borderId="0" xfId="0" applyNumberFormat="1" applyFont="1" applyFill="1" applyAlignment="1" applyProtection="1">
      <alignment/>
      <protection/>
    </xf>
    <xf numFmtId="168" fontId="15" fillId="0" borderId="17" xfId="0" applyNumberFormat="1" applyFont="1" applyFill="1" applyBorder="1" applyAlignment="1" applyProtection="1" quotePrefix="1">
      <alignment horizontal="left"/>
      <protection/>
    </xf>
    <xf numFmtId="168" fontId="16" fillId="0" borderId="0" xfId="0" applyNumberFormat="1" applyFont="1" applyFill="1" applyAlignment="1" applyProtection="1">
      <alignment/>
      <protection/>
    </xf>
    <xf numFmtId="168" fontId="16" fillId="22" borderId="0" xfId="0" applyNumberFormat="1" applyFont="1" applyFill="1" applyAlignment="1" applyProtection="1">
      <alignment horizontal="right"/>
      <protection/>
    </xf>
    <xf numFmtId="168" fontId="16" fillId="0" borderId="0" xfId="0" applyNumberFormat="1" applyFont="1" applyFill="1" applyAlignment="1" applyProtection="1">
      <alignment horizontal="right"/>
      <protection/>
    </xf>
    <xf numFmtId="0" fontId="12" fillId="22" borderId="18" xfId="0" applyFont="1" applyFill="1" applyBorder="1" applyAlignment="1">
      <alignment horizontal="centerContinuous"/>
    </xf>
    <xf numFmtId="0" fontId="12" fillId="22" borderId="19" xfId="0" applyFont="1" applyFill="1" applyBorder="1" applyAlignment="1">
      <alignment horizontal="centerContinuous"/>
    </xf>
    <xf numFmtId="0" fontId="12" fillId="0" borderId="18" xfId="0" applyFont="1" applyFill="1" applyBorder="1" applyAlignment="1">
      <alignment horizontal="centerContinuous"/>
    </xf>
    <xf numFmtId="0" fontId="12" fillId="0" borderId="19" xfId="0" applyFont="1" applyFill="1" applyBorder="1" applyAlignment="1">
      <alignment horizontal="centerContinuous"/>
    </xf>
    <xf numFmtId="168" fontId="17" fillId="22" borderId="12" xfId="0" applyNumberFormat="1" applyFont="1" applyFill="1" applyBorder="1" applyAlignment="1" applyProtection="1">
      <alignment horizontal="right"/>
      <protection/>
    </xf>
    <xf numFmtId="168" fontId="10" fillId="22" borderId="20" xfId="0" applyNumberFormat="1" applyFont="1" applyFill="1" applyBorder="1" applyAlignment="1" applyProtection="1">
      <alignment horizontal="center"/>
      <protection/>
    </xf>
    <xf numFmtId="168" fontId="17" fillId="0" borderId="12" xfId="0" applyNumberFormat="1" applyFont="1" applyFill="1" applyBorder="1" applyAlignment="1" applyProtection="1">
      <alignment horizontal="right"/>
      <protection/>
    </xf>
    <xf numFmtId="168" fontId="10" fillId="0" borderId="20" xfId="0" applyNumberFormat="1" applyFont="1" applyFill="1" applyBorder="1" applyAlignment="1" applyProtection="1">
      <alignment horizontal="center"/>
      <protection/>
    </xf>
    <xf numFmtId="168" fontId="17" fillId="22" borderId="21" xfId="0" applyNumberFormat="1" applyFont="1" applyFill="1" applyBorder="1" applyAlignment="1" applyProtection="1">
      <alignment horizontal="right"/>
      <protection/>
    </xf>
    <xf numFmtId="168" fontId="10" fillId="22" borderId="22" xfId="0" applyNumberFormat="1" applyFont="1" applyFill="1" applyBorder="1" applyAlignment="1" applyProtection="1">
      <alignment horizontal="center"/>
      <protection/>
    </xf>
    <xf numFmtId="168" fontId="13" fillId="22" borderId="17" xfId="0" applyNumberFormat="1" applyFont="1" applyFill="1" applyBorder="1" applyAlignment="1" applyProtection="1">
      <alignment horizontal="left"/>
      <protection/>
    </xf>
    <xf numFmtId="168" fontId="13" fillId="22" borderId="21" xfId="0" applyNumberFormat="1" applyFont="1" applyFill="1" applyBorder="1" applyAlignment="1" applyProtection="1">
      <alignment horizontal="left"/>
      <protection/>
    </xf>
    <xf numFmtId="168" fontId="17" fillId="0" borderId="21" xfId="0" applyNumberFormat="1" applyFont="1" applyFill="1" applyBorder="1" applyAlignment="1" applyProtection="1">
      <alignment horizontal="right"/>
      <protection/>
    </xf>
    <xf numFmtId="168" fontId="10" fillId="0" borderId="22" xfId="0" applyNumberFormat="1" applyFont="1" applyFill="1" applyBorder="1" applyAlignment="1" applyProtection="1">
      <alignment horizontal="center"/>
      <protection/>
    </xf>
    <xf numFmtId="168" fontId="13" fillId="0" borderId="17" xfId="0" applyNumberFormat="1" applyFont="1" applyFill="1" applyBorder="1" applyAlignment="1" applyProtection="1">
      <alignment horizontal="left"/>
      <protection/>
    </xf>
    <xf numFmtId="168" fontId="13" fillId="0" borderId="21" xfId="0" applyNumberFormat="1" applyFont="1" applyFill="1" applyBorder="1" applyAlignment="1" applyProtection="1">
      <alignment horizontal="left"/>
      <protection/>
    </xf>
    <xf numFmtId="168" fontId="13" fillId="22" borderId="0" xfId="0" applyNumberFormat="1" applyFont="1" applyFill="1" applyBorder="1" applyAlignment="1" applyProtection="1">
      <alignment horizontal="left"/>
      <protection/>
    </xf>
    <xf numFmtId="168" fontId="13" fillId="0" borderId="0" xfId="0" applyNumberFormat="1" applyFont="1" applyFill="1" applyBorder="1" applyAlignment="1" applyProtection="1">
      <alignment horizontal="left"/>
      <protection/>
    </xf>
    <xf numFmtId="168" fontId="13" fillId="22" borderId="14" xfId="0" applyNumberFormat="1" applyFont="1" applyFill="1" applyBorder="1" applyAlignment="1" applyProtection="1">
      <alignment/>
      <protection/>
    </xf>
    <xf numFmtId="0" fontId="13" fillId="22" borderId="14" xfId="0" applyFont="1" applyFill="1" applyBorder="1" applyAlignment="1">
      <alignment/>
    </xf>
    <xf numFmtId="168" fontId="13" fillId="0" borderId="14" xfId="0" applyNumberFormat="1" applyFont="1" applyFill="1" applyBorder="1" applyAlignment="1" applyProtection="1">
      <alignment/>
      <protection/>
    </xf>
    <xf numFmtId="0" fontId="13" fillId="0" borderId="14" xfId="0" applyFont="1" applyFill="1" applyBorder="1" applyAlignment="1">
      <alignment/>
    </xf>
    <xf numFmtId="0" fontId="13" fillId="22" borderId="0" xfId="0" applyFont="1" applyFill="1" applyAlignment="1">
      <alignment/>
    </xf>
    <xf numFmtId="0" fontId="13" fillId="22" borderId="16" xfId="0" applyFont="1" applyFill="1" applyBorder="1" applyAlignment="1">
      <alignment/>
    </xf>
    <xf numFmtId="0" fontId="0" fillId="22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13" fillId="22" borderId="17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" fillId="0" borderId="24" xfId="0" applyFont="1" applyBorder="1" applyAlignment="1">
      <alignment horizontal="left"/>
    </xf>
    <xf numFmtId="0" fontId="3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23" xfId="0" applyFont="1" applyBorder="1" applyAlignment="1">
      <alignment horizontal="left" vertical="top" wrapText="1"/>
    </xf>
    <xf numFmtId="0" fontId="5" fillId="0" borderId="15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9" fontId="2" fillId="0" borderId="25" xfId="0" applyNumberFormat="1" applyFont="1" applyBorder="1" applyAlignment="1">
      <alignment horizontal="left"/>
    </xf>
    <xf numFmtId="169" fontId="2" fillId="0" borderId="25" xfId="0" applyNumberFormat="1" applyFont="1" applyBorder="1" applyAlignment="1">
      <alignment/>
    </xf>
    <xf numFmtId="169" fontId="2" fillId="0" borderId="27" xfId="0" applyNumberFormat="1" applyFont="1" applyBorder="1" applyAlignment="1">
      <alignment/>
    </xf>
    <xf numFmtId="0" fontId="22" fillId="0" borderId="15" xfId="0" applyFont="1" applyBorder="1" applyAlignment="1">
      <alignment vertical="center" wrapText="1"/>
    </xf>
    <xf numFmtId="0" fontId="22" fillId="0" borderId="15" xfId="0" applyFont="1" applyBorder="1" applyAlignment="1">
      <alignment/>
    </xf>
    <xf numFmtId="0" fontId="2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3" fillId="0" borderId="15" xfId="0" applyFont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2" fillId="0" borderId="24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 horizontal="left" indent="2"/>
    </xf>
    <xf numFmtId="0" fontId="1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/>
    </xf>
    <xf numFmtId="0" fontId="2" fillId="0" borderId="1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169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" fontId="2" fillId="0" borderId="15" xfId="0" applyNumberFormat="1" applyFont="1" applyFill="1" applyBorder="1" applyAlignment="1">
      <alignment horizontal="left" vertical="top" wrapText="1"/>
    </xf>
    <xf numFmtId="169" fontId="2" fillId="0" borderId="0" xfId="0" applyNumberFormat="1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4" fillId="0" borderId="15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25" fillId="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right" indent="4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69" fontId="2" fillId="0" borderId="15" xfId="0" applyNumberFormat="1" applyFont="1" applyBorder="1" applyAlignment="1">
      <alignment vertical="top" wrapTex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vertical="top" wrapText="1"/>
    </xf>
    <xf numFmtId="169" fontId="2" fillId="0" borderId="35" xfId="0" applyNumberFormat="1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35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center" wrapText="1"/>
    </xf>
    <xf numFmtId="0" fontId="20" fillId="0" borderId="34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3" fillId="0" borderId="15" xfId="0" applyFont="1" applyFill="1" applyBorder="1" applyAlignment="1">
      <alignment vertical="top" wrapText="1"/>
    </xf>
    <xf numFmtId="169" fontId="2" fillId="0" borderId="15" xfId="0" applyNumberFormat="1" applyFont="1" applyFill="1" applyBorder="1" applyAlignment="1">
      <alignment vertical="top" wrapText="1"/>
    </xf>
    <xf numFmtId="0" fontId="20" fillId="0" borderId="37" xfId="0" applyFont="1" applyBorder="1" applyAlignment="1">
      <alignment/>
    </xf>
    <xf numFmtId="0" fontId="20" fillId="0" borderId="38" xfId="0" applyFont="1" applyBorder="1" applyAlignment="1">
      <alignment wrapText="1"/>
    </xf>
    <xf numFmtId="169" fontId="20" fillId="0" borderId="38" xfId="0" applyNumberFormat="1" applyFont="1" applyBorder="1" applyAlignment="1">
      <alignment wrapText="1"/>
    </xf>
    <xf numFmtId="169" fontId="20" fillId="0" borderId="36" xfId="0" applyNumberFormat="1" applyFont="1" applyBorder="1" applyAlignment="1">
      <alignment/>
    </xf>
    <xf numFmtId="0" fontId="20" fillId="0" borderId="0" xfId="0" applyFont="1" applyAlignment="1">
      <alignment/>
    </xf>
    <xf numFmtId="169" fontId="2" fillId="0" borderId="15" xfId="0" applyNumberFormat="1" applyFont="1" applyBorder="1" applyAlignment="1">
      <alignment horizontal="center" vertical="top" wrapText="1"/>
    </xf>
    <xf numFmtId="169" fontId="2" fillId="0" borderId="35" xfId="0" applyNumberFormat="1" applyFont="1" applyBorder="1" applyAlignment="1">
      <alignment horizontal="center" vertical="top" wrapText="1"/>
    </xf>
    <xf numFmtId="169" fontId="20" fillId="0" borderId="38" xfId="0" applyNumberFormat="1" applyFont="1" applyBorder="1" applyAlignment="1">
      <alignment/>
    </xf>
    <xf numFmtId="0" fontId="20" fillId="0" borderId="38" xfId="0" applyFont="1" applyBorder="1" applyAlignment="1">
      <alignment/>
    </xf>
    <xf numFmtId="0" fontId="28" fillId="0" borderId="19" xfId="0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vertical="top" wrapText="1"/>
    </xf>
    <xf numFmtId="49" fontId="1" fillId="0" borderId="24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71" fontId="2" fillId="0" borderId="15" xfId="0" applyNumberFormat="1" applyFont="1" applyFill="1" applyBorder="1" applyAlignment="1">
      <alignment horizontal="center" vertical="top" wrapText="1"/>
    </xf>
    <xf numFmtId="171" fontId="20" fillId="0" borderId="15" xfId="0" applyNumberFormat="1" applyFont="1" applyFill="1" applyBorder="1" applyAlignment="1">
      <alignment horizontal="center" vertical="top" wrapText="1"/>
    </xf>
    <xf numFmtId="2" fontId="20" fillId="0" borderId="15" xfId="0" applyNumberFormat="1" applyFont="1" applyFill="1" applyBorder="1" applyAlignment="1">
      <alignment horizontal="center" vertical="top" wrapText="1"/>
    </xf>
    <xf numFmtId="49" fontId="20" fillId="0" borderId="15" xfId="0" applyNumberFormat="1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vertical="center" wrapText="1"/>
    </xf>
    <xf numFmtId="0" fontId="20" fillId="7" borderId="15" xfId="0" applyFont="1" applyFill="1" applyBorder="1" applyAlignment="1">
      <alignment horizontal="left" vertical="top" wrapText="1"/>
    </xf>
    <xf numFmtId="49" fontId="2" fillId="7" borderId="15" xfId="0" applyNumberFormat="1" applyFont="1" applyFill="1" applyBorder="1" applyAlignment="1">
      <alignment horizontal="center" vertical="top" wrapText="1"/>
    </xf>
    <xf numFmtId="0" fontId="4" fillId="7" borderId="19" xfId="0" applyFont="1" applyFill="1" applyBorder="1" applyAlignment="1">
      <alignment horizontal="center" vertical="top" wrapText="1"/>
    </xf>
    <xf numFmtId="0" fontId="4" fillId="7" borderId="15" xfId="0" applyFont="1" applyFill="1" applyBorder="1" applyAlignment="1">
      <alignment horizontal="center" vertical="top" wrapText="1"/>
    </xf>
    <xf numFmtId="0" fontId="4" fillId="7" borderId="18" xfId="0" applyFont="1" applyFill="1" applyBorder="1" applyAlignment="1">
      <alignment horizontal="center" vertical="top" wrapText="1"/>
    </xf>
    <xf numFmtId="172" fontId="2" fillId="0" borderId="24" xfId="0" applyNumberFormat="1" applyFont="1" applyFill="1" applyBorder="1" applyAlignment="1">
      <alignment horizontal="center"/>
    </xf>
    <xf numFmtId="49" fontId="27" fillId="0" borderId="15" xfId="0" applyNumberFormat="1" applyFont="1" applyFill="1" applyBorder="1" applyAlignment="1" applyProtection="1">
      <alignment horizontal="center" vertical="center" wrapText="1"/>
      <protection/>
    </xf>
    <xf numFmtId="172" fontId="2" fillId="0" borderId="15" xfId="0" applyNumberFormat="1" applyFont="1" applyFill="1" applyBorder="1" applyAlignment="1">
      <alignment vertical="top" wrapText="1"/>
    </xf>
    <xf numFmtId="0" fontId="30" fillId="0" borderId="15" xfId="0" applyFont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1" fontId="2" fillId="0" borderId="18" xfId="0" applyNumberFormat="1" applyFont="1" applyFill="1" applyBorder="1" applyAlignment="1">
      <alignment horizontal="center" vertical="top" wrapText="1"/>
    </xf>
    <xf numFmtId="1" fontId="2" fillId="0" borderId="39" xfId="0" applyNumberFormat="1" applyFont="1" applyFill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2" fontId="4" fillId="0" borderId="18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1" fontId="0" fillId="0" borderId="19" xfId="0" applyNumberFormat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top" wrapText="1"/>
    </xf>
    <xf numFmtId="2" fontId="4" fillId="0" borderId="19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9" fillId="0" borderId="39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4" fontId="4" fillId="0" borderId="18" xfId="0" applyNumberFormat="1" applyFont="1" applyFill="1" applyBorder="1" applyAlignment="1">
      <alignment horizontal="center" vertical="top" wrapText="1"/>
    </xf>
    <xf numFmtId="4" fontId="0" fillId="0" borderId="19" xfId="0" applyNumberForma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7" fillId="0" borderId="4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5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4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0" fillId="0" borderId="30" xfId="0" applyBorder="1" applyAlignment="1">
      <alignment/>
    </xf>
    <xf numFmtId="0" fontId="0" fillId="0" borderId="52" xfId="0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0" fillId="0" borderId="53" xfId="0" applyBorder="1" applyAlignment="1">
      <alignment/>
    </xf>
    <xf numFmtId="0" fontId="0" fillId="0" borderId="24" xfId="0" applyBorder="1" applyAlignment="1">
      <alignment/>
    </xf>
    <xf numFmtId="0" fontId="0" fillId="0" borderId="54" xfId="0" applyBorder="1" applyAlignment="1">
      <alignment/>
    </xf>
    <xf numFmtId="0" fontId="2" fillId="0" borderId="55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24" borderId="28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7</xdr:row>
      <xdr:rowOff>9525</xdr:rowOff>
    </xdr:from>
    <xdr:to>
      <xdr:col>5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305050" y="11430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40</xdr:row>
      <xdr:rowOff>0</xdr:rowOff>
    </xdr:from>
    <xdr:to>
      <xdr:col>5</xdr:col>
      <xdr:colOff>19050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2305050" y="64770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685800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4770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25">
      <selection activeCell="A1" sqref="A1:IV16384"/>
    </sheetView>
  </sheetViews>
  <sheetFormatPr defaultColWidth="9.00390625" defaultRowHeight="12.75"/>
  <cols>
    <col min="1" max="1" width="21.25390625" style="0" customWidth="1"/>
    <col min="3" max="3" width="13.75390625" style="0" customWidth="1"/>
    <col min="4" max="4" width="17.25390625" style="0" customWidth="1"/>
    <col min="5" max="5" width="15.75390625" style="0" customWidth="1"/>
    <col min="6" max="6" width="18.375" style="0" customWidth="1"/>
    <col min="10" max="10" width="9.375" style="94" bestFit="1" customWidth="1"/>
    <col min="11" max="12" width="9.125" style="94" customWidth="1"/>
    <col min="13" max="13" width="13.875" style="94" customWidth="1"/>
    <col min="14" max="15" width="9.125" style="94" customWidth="1"/>
  </cols>
  <sheetData>
    <row r="1" spans="1:15" ht="12.75">
      <c r="A1" s="8">
        <v>82285.75</v>
      </c>
      <c r="B1" s="9" t="str">
        <f>LEFT("000000000000",12-LEN(FIXED(TRUNC(A1),0,TRUE)))&amp;FIXED(TRUNC(A1),0,TRUE)</f>
        <v>000000082285</v>
      </c>
      <c r="C1" s="10"/>
      <c r="D1" s="11" t="s">
        <v>22</v>
      </c>
      <c r="E1" s="12" t="s">
        <v>23</v>
      </c>
      <c r="F1" s="13"/>
      <c r="H1" s="14"/>
      <c r="I1" s="14"/>
      <c r="J1" s="15"/>
      <c r="K1" s="16"/>
      <c r="L1" s="17"/>
      <c r="M1" s="18"/>
      <c r="N1" s="19"/>
      <c r="O1" s="20"/>
    </row>
    <row r="2" spans="1:15" ht="12.75">
      <c r="A2" s="21">
        <f>VALUE(MID($B$1,1,1))</f>
        <v>0</v>
      </c>
      <c r="B2" s="22" t="s">
        <v>24</v>
      </c>
      <c r="C2" s="13"/>
      <c r="D2" s="9" t="str">
        <f>IF(A2&gt;0,INDEX(E25:F34,A2+1,1)," ")</f>
        <v> </v>
      </c>
      <c r="E2" s="22">
        <f>LEN(TRIM(D2))</f>
        <v>0</v>
      </c>
      <c r="F2" s="13"/>
      <c r="H2" s="14"/>
      <c r="I2" s="23"/>
      <c r="J2" s="24"/>
      <c r="K2" s="25"/>
      <c r="L2" s="20"/>
      <c r="M2" s="16"/>
      <c r="N2" s="25"/>
      <c r="O2" s="20"/>
    </row>
    <row r="3" spans="1:15" ht="12.75">
      <c r="A3" s="21">
        <f>VALUE(MID($B$1,2,1))</f>
        <v>0</v>
      </c>
      <c r="B3" s="22" t="s">
        <v>25</v>
      </c>
      <c r="C3" s="13"/>
      <c r="D3" s="9" t="str">
        <f>IF(A3&gt;1,INDEX(D25:E34,A3+1,1)," ")</f>
        <v> </v>
      </c>
      <c r="E3" s="22">
        <f>LEN(TRIM(D2&amp;D3))</f>
        <v>0</v>
      </c>
      <c r="F3" s="13"/>
      <c r="H3" s="14"/>
      <c r="I3" s="14"/>
      <c r="J3" s="24"/>
      <c r="K3" s="25"/>
      <c r="L3" s="20"/>
      <c r="M3" s="16"/>
      <c r="N3" s="25"/>
      <c r="O3" s="20"/>
    </row>
    <row r="4" spans="1:15" ht="12.75">
      <c r="A4" s="21">
        <f>VALUE(MID($B$1,3,1))</f>
        <v>0</v>
      </c>
      <c r="B4" s="22" t="s">
        <v>26</v>
      </c>
      <c r="C4" s="13"/>
      <c r="D4" s="9" t="str">
        <f>IF(AND(A3&lt;2,(A3+A4)&gt;0),INDEX(F25:G44,A4+A3*10+1,1),INDEX(F25:G44,A4+1,1))</f>
        <v> </v>
      </c>
      <c r="E4" s="22">
        <f>LEN(TRIM(D2&amp;D3&amp;D4))</f>
        <v>0</v>
      </c>
      <c r="F4" s="13">
        <v>82285.75</v>
      </c>
      <c r="H4" s="14"/>
      <c r="I4" s="23"/>
      <c r="J4" s="24"/>
      <c r="K4" s="25"/>
      <c r="L4" s="20"/>
      <c r="M4" s="16"/>
      <c r="N4" s="25"/>
      <c r="O4" s="20"/>
    </row>
    <row r="5" spans="1:15" ht="12.75">
      <c r="A5" s="21"/>
      <c r="B5" s="26"/>
      <c r="C5" s="13"/>
      <c r="D5" s="9" t="str">
        <f>IF(SUM(A2:A4)&gt;0,IF(D4="один "," мільярд ",IF(OR(OR(D4="два ",D4="три "),D4="чотири ")," мільярда "," мільярдів "))," ")</f>
        <v> </v>
      </c>
      <c r="E5" s="22">
        <f>LEN(TRIM(D2&amp;D3&amp;D4&amp;D5))</f>
        <v>0</v>
      </c>
      <c r="F5" s="13"/>
      <c r="H5" s="14"/>
      <c r="I5" s="14"/>
      <c r="J5" s="24"/>
      <c r="K5" s="27"/>
      <c r="L5" s="20"/>
      <c r="M5" s="16"/>
      <c r="N5" s="25"/>
      <c r="O5" s="20"/>
    </row>
    <row r="6" spans="1:15" ht="12.75">
      <c r="A6" s="21">
        <f>VALUE(MID($B$1,4,1))</f>
        <v>0</v>
      </c>
      <c r="B6" s="22" t="s">
        <v>27</v>
      </c>
      <c r="C6" s="13"/>
      <c r="D6" s="9" t="str">
        <f>IF(A6&gt;0,INDEX(E25:F34,A6+1,1)," ")</f>
        <v> </v>
      </c>
      <c r="E6" s="22">
        <f>LEN(TRIM(D2&amp;D3&amp;D4&amp;D5&amp;D6))</f>
        <v>0</v>
      </c>
      <c r="F6" s="13"/>
      <c r="H6" s="14"/>
      <c r="I6" s="14"/>
      <c r="J6" s="24"/>
      <c r="K6" s="25"/>
      <c r="L6" s="20"/>
      <c r="M6" s="16"/>
      <c r="N6" s="25"/>
      <c r="O6" s="20"/>
    </row>
    <row r="7" spans="1:15" ht="12.75">
      <c r="A7" s="21">
        <f>VALUE(MID($B$1,5,1))</f>
        <v>0</v>
      </c>
      <c r="B7" s="22" t="s">
        <v>28</v>
      </c>
      <c r="C7" s="13"/>
      <c r="D7" s="9" t="str">
        <f>IF(A7&gt;1,INDEX(D25:E34,A7+1,1)," ")</f>
        <v> </v>
      </c>
      <c r="E7" s="22">
        <f>LEN(TRIM(D2&amp;D3&amp;D4&amp;D5&amp;D6&amp;D7))</f>
        <v>0</v>
      </c>
      <c r="F7" s="13"/>
      <c r="H7" s="14"/>
      <c r="I7" s="14"/>
      <c r="J7" s="24"/>
      <c r="K7" s="25"/>
      <c r="L7" s="20"/>
      <c r="M7" s="16"/>
      <c r="N7" s="25"/>
      <c r="O7" s="20"/>
    </row>
    <row r="8" spans="1:15" ht="12.75">
      <c r="A8" s="21">
        <f>VALUE(MID($B$1,6,1))</f>
        <v>0</v>
      </c>
      <c r="B8" s="22" t="s">
        <v>29</v>
      </c>
      <c r="C8" s="13"/>
      <c r="D8" s="9" t="str">
        <f>IF(AND(A7&lt;2,(A7+A8)&gt;0),INDEX(F25:G44,A8+A7*10+1,1),INDEX(F25:G44,A8+1,1))</f>
        <v> </v>
      </c>
      <c r="E8" s="22">
        <f>LEN(TRIM(D2&amp;D3&amp;D4&amp;D5&amp;D6&amp;D7&amp;D8))</f>
        <v>0</v>
      </c>
      <c r="F8" s="13"/>
      <c r="H8" s="14"/>
      <c r="I8" s="14"/>
      <c r="J8" s="24"/>
      <c r="K8" s="25"/>
      <c r="L8" s="20"/>
      <c r="M8" s="16"/>
      <c r="N8" s="25"/>
      <c r="O8" s="20"/>
    </row>
    <row r="9" spans="1:15" ht="12.75">
      <c r="A9" s="21"/>
      <c r="B9" s="26"/>
      <c r="C9" s="13"/>
      <c r="D9" s="9" t="str">
        <f>IF(SUM(A6:A8)&gt;0,IF(D8="один "," мільйон ",IF(OR(OR(D8="два ",D8="три "),D8="чотири ")," мільйона "," мільйонів "))," ")</f>
        <v> </v>
      </c>
      <c r="E9" s="22">
        <f>LEN(TRIM(D2&amp;D3&amp;D4&amp;D5&amp;D6&amp;D7&amp;D8&amp;D9))</f>
        <v>0</v>
      </c>
      <c r="F9" s="13"/>
      <c r="H9" s="14"/>
      <c r="I9" s="14"/>
      <c r="J9" s="24"/>
      <c r="K9" s="27"/>
      <c r="L9" s="20"/>
      <c r="M9" s="16"/>
      <c r="N9" s="25"/>
      <c r="O9" s="20"/>
    </row>
    <row r="10" spans="1:15" ht="12.75">
      <c r="A10" s="21">
        <f>VALUE(MID($B$1,7,1))</f>
        <v>0</v>
      </c>
      <c r="B10" s="22" t="s">
        <v>30</v>
      </c>
      <c r="C10" s="13"/>
      <c r="D10" s="9" t="str">
        <f>IF(A10&gt;0,INDEX(E25:F34,A10+1,1)," ")</f>
        <v> </v>
      </c>
      <c r="E10" s="22">
        <f>LEN(TRIM(D2&amp;D3&amp;D4&amp;D5&amp;D6&amp;D7&amp;D8&amp;D9&amp;D10))</f>
        <v>0</v>
      </c>
      <c r="F10" s="13"/>
      <c r="H10" s="14"/>
      <c r="I10" s="14"/>
      <c r="J10" s="24"/>
      <c r="K10" s="25"/>
      <c r="L10" s="20"/>
      <c r="M10" s="16"/>
      <c r="N10" s="25"/>
      <c r="O10" s="20"/>
    </row>
    <row r="11" spans="1:15" ht="12.75">
      <c r="A11" s="21">
        <f>VALUE(MID($B$1,8,1))</f>
        <v>8</v>
      </c>
      <c r="B11" s="22" t="s">
        <v>31</v>
      </c>
      <c r="C11" s="13"/>
      <c r="D11" s="9" t="str">
        <f>IF(A11&gt;1,INDEX(D25:E34,A11+1,1)," ")</f>
        <v>вісімдесят </v>
      </c>
      <c r="E11" s="22">
        <f>LEN(TRIM(D2&amp;D3&amp;D4&amp;D5&amp;D6&amp;D7&amp;D8&amp;D9&amp;D10&amp;D11))</f>
        <v>10</v>
      </c>
      <c r="F11" s="13"/>
      <c r="H11" s="23"/>
      <c r="I11" s="14"/>
      <c r="J11" s="24"/>
      <c r="K11" s="25"/>
      <c r="L11" s="20"/>
      <c r="M11" s="16"/>
      <c r="N11" s="25"/>
      <c r="O11" s="20"/>
    </row>
    <row r="12" spans="1:15" ht="12.75">
      <c r="A12" s="21">
        <f>VALUE(MID($B$1,9,1))</f>
        <v>2</v>
      </c>
      <c r="B12" s="22" t="s">
        <v>32</v>
      </c>
      <c r="C12" s="13"/>
      <c r="D12" s="9" t="str">
        <f>IF(AND(A11&lt;2,(A11+A12)&gt;0),INDEX(C25:C44,A12+A11*10+1,1),INDEX(C25:C44,A12+1,1))</f>
        <v>дві </v>
      </c>
      <c r="E12" s="22">
        <f>LEN(TRIM(D2&amp;D3&amp;D4&amp;D5&amp;D6&amp;D7&amp;D8&amp;D9&amp;D10&amp;D11&amp;D12))</f>
        <v>14</v>
      </c>
      <c r="F12" s="13"/>
      <c r="H12" s="28"/>
      <c r="I12" s="14"/>
      <c r="J12" s="24"/>
      <c r="K12" s="25"/>
      <c r="L12" s="20"/>
      <c r="M12" s="16"/>
      <c r="N12" s="25"/>
      <c r="O12" s="20"/>
    </row>
    <row r="13" spans="1:15" ht="12.75">
      <c r="A13" s="21"/>
      <c r="B13" s="26"/>
      <c r="C13" s="13"/>
      <c r="D13" s="9" t="str">
        <f>IF(SUM(A10:A12)&gt;0,IF(D12="одна "," тисяча ",IF(OR(OR(D12="дві ",D12="три "),D12="чотири ")," тисячі "," тисяч "))," ")</f>
        <v> тисячі </v>
      </c>
      <c r="E13" s="22">
        <f>LEN(TRIM(D2&amp;D3&amp;D4&amp;D5&amp;D6&amp;D7&amp;D8&amp;D9&amp;D10&amp;D11&amp;D12&amp;D13))</f>
        <v>21</v>
      </c>
      <c r="F13" s="13"/>
      <c r="H13" s="14"/>
      <c r="I13" s="14"/>
      <c r="J13" s="24"/>
      <c r="K13" s="27"/>
      <c r="L13" s="20"/>
      <c r="M13" s="16"/>
      <c r="N13" s="25"/>
      <c r="O13" s="20"/>
    </row>
    <row r="14" spans="1:15" ht="12.75">
      <c r="A14" s="21">
        <f>VALUE(MID($B$1,10,1))</f>
        <v>2</v>
      </c>
      <c r="B14" s="22" t="s">
        <v>33</v>
      </c>
      <c r="C14" s="13"/>
      <c r="D14" s="9" t="str">
        <f>IF(A14&gt;0,INDEX(E25:F34,A14+1,1)," ")</f>
        <v>двісті </v>
      </c>
      <c r="E14" s="22">
        <f>LEN(TRIM(D2&amp;D3&amp;D4&amp;D5&amp;D6&amp;D7&amp;D8&amp;D9&amp;D10&amp;D11&amp;D12&amp;D13&amp;D14))</f>
        <v>28</v>
      </c>
      <c r="F14" s="13"/>
      <c r="H14" s="29"/>
      <c r="I14" s="29"/>
      <c r="J14" s="24"/>
      <c r="K14" s="25"/>
      <c r="L14" s="20"/>
      <c r="M14" s="16"/>
      <c r="N14" s="25"/>
      <c r="O14" s="20"/>
    </row>
    <row r="15" spans="1:15" ht="12.75">
      <c r="A15" s="21">
        <f>VALUE(MID($B$1,11,1))</f>
        <v>8</v>
      </c>
      <c r="B15" s="22" t="s">
        <v>34</v>
      </c>
      <c r="C15" s="13"/>
      <c r="D15" s="9" t="str">
        <f>IF(A15&gt;1,INDEX(D25:E34,A15+1,1)," ")</f>
        <v>вісімдесят </v>
      </c>
      <c r="E15" s="22">
        <f>LEN(TRIM(D2&amp;D3&amp;D4&amp;D5&amp;D6&amp;D7&amp;D8&amp;D9&amp;D10&amp;D11&amp;D12&amp;D13&amp;D14&amp;D15))</f>
        <v>39</v>
      </c>
      <c r="F15" s="13"/>
      <c r="H15" s="23"/>
      <c r="I15" s="14"/>
      <c r="J15" s="24"/>
      <c r="K15" s="25"/>
      <c r="L15" s="20"/>
      <c r="M15" s="16"/>
      <c r="N15" s="25"/>
      <c r="O15" s="20"/>
    </row>
    <row r="16" spans="1:15" ht="12.75">
      <c r="A16" s="21">
        <f>VALUE(MID($B$1,12,1))</f>
        <v>5</v>
      </c>
      <c r="B16" s="22" t="s">
        <v>35</v>
      </c>
      <c r="C16" s="13"/>
      <c r="D16" s="9" t="str">
        <f>IF(AND(A15&lt;2,(A15+A16)&gt;0),INDEX(C25:C44,A16+A15*10+1,1),INDEX(C25:C44,A16+1,1))</f>
        <v>п'ять </v>
      </c>
      <c r="E16" s="22">
        <f>LEN(TRIM(D2&amp;D3&amp;D4&amp;D5&amp;D6&amp;D7&amp;D8&amp;D9&amp;D10&amp;D11&amp;D12&amp;D13&amp;D14&amp;D15&amp;D16))</f>
        <v>45</v>
      </c>
      <c r="F16" s="13"/>
      <c r="H16" s="30"/>
      <c r="I16" s="14"/>
      <c r="J16" s="24"/>
      <c r="K16" s="25"/>
      <c r="L16" s="20"/>
      <c r="M16" s="16"/>
      <c r="N16" s="25"/>
      <c r="O16" s="20"/>
    </row>
    <row r="17" spans="1:15" ht="12.75">
      <c r="A17" s="13"/>
      <c r="B17" s="31" t="str">
        <f>" "&amp;IF(B32="YES",IF((A15*10+A16)&gt;0,INDEX(B48:B146,A15*10+A16,1)," гривень")," грн.")&amp;IF(B33="YES",LEFT(D17,4)&amp;INDEX(C47:C146,(A1-INT(A1))*100+1,1)," грн."&amp;D17)</f>
        <v> гривень 75 копійок</v>
      </c>
      <c r="C17" s="13"/>
      <c r="D17" s="9" t="str">
        <f>" "&amp;RIGHT("00"&amp;FIXED((A1-INT(A1))*100,0),2)&amp;" коп."</f>
        <v> 75 коп.</v>
      </c>
      <c r="E17" s="22">
        <f>LEN(TRIM(D2&amp;D3&amp;D4&amp;D5&amp;D6&amp;D7&amp;D8&amp;D9&amp;D10&amp;D11&amp;D12&amp;D13&amp;D14&amp;D15&amp;D16&amp;B17))</f>
        <v>64</v>
      </c>
      <c r="F17" s="13"/>
      <c r="H17" s="30"/>
      <c r="I17" s="14"/>
      <c r="J17" s="20"/>
      <c r="K17" s="32"/>
      <c r="L17" s="20"/>
      <c r="M17" s="16"/>
      <c r="N17" s="25"/>
      <c r="O17" s="20"/>
    </row>
    <row r="18" spans="1:15" ht="12.75">
      <c r="A18" s="33" t="s">
        <v>36</v>
      </c>
      <c r="B18" s="34" t="str">
        <f>TRIM(+D2&amp;D3&amp;D4&amp;D5&amp;D6&amp;D7&amp;D8&amp;D9&amp;D10&amp;D11&amp;D12&amp;D13&amp;D14&amp;D15&amp;D16)</f>
        <v>вісімдесят дві тисячі двісті вісімдесят п'ять</v>
      </c>
      <c r="C18" s="35"/>
      <c r="D18" s="35"/>
      <c r="E18" s="35"/>
      <c r="F18" s="13"/>
      <c r="H18" s="14"/>
      <c r="I18" s="14"/>
      <c r="J18" s="36"/>
      <c r="K18" s="37"/>
      <c r="L18" s="38"/>
      <c r="M18" s="38"/>
      <c r="N18" s="38"/>
      <c r="O18" s="20"/>
    </row>
    <row r="19" spans="1:15" ht="12.75">
      <c r="A19" s="39" t="s">
        <v>37</v>
      </c>
      <c r="B19" s="40" t="str">
        <f>TRIM(+D2&amp;D3&amp;D4&amp;D5&amp;D6&amp;D7&amp;D8&amp;D9&amp;D10&amp;D11&amp;D12&amp;D13&amp;D14&amp;D15&amp;D16)&amp;B17</f>
        <v>вісімдесят дві тисячі двісті вісімдесят п'ять гривень 75 копійок</v>
      </c>
      <c r="C19" s="13"/>
      <c r="D19" s="13"/>
      <c r="E19" s="13"/>
      <c r="F19" s="13"/>
      <c r="H19" s="14"/>
      <c r="I19" s="14"/>
      <c r="J19" s="41"/>
      <c r="K19" s="42"/>
      <c r="L19" s="20"/>
      <c r="M19" s="20"/>
      <c r="N19" s="20"/>
      <c r="O19" s="20"/>
    </row>
    <row r="20" spans="1:15" ht="12.75">
      <c r="A20" s="39" t="s">
        <v>36</v>
      </c>
      <c r="B20" s="40" t="str">
        <f>REPLACE(B19,1,1,IF(LEFT(B19,1)="ч","Ч",PROPER(LEFT(B19,1))))</f>
        <v>Вісімдесят дві тисячі двісті вісімдесят п'ять гривень 75 копійок</v>
      </c>
      <c r="C20" s="13"/>
      <c r="D20" s="13"/>
      <c r="E20" s="13"/>
      <c r="F20" s="13"/>
      <c r="H20" s="14"/>
      <c r="I20" s="14"/>
      <c r="J20" s="41"/>
      <c r="K20" s="42"/>
      <c r="L20" s="20"/>
      <c r="M20" s="20"/>
      <c r="N20" s="20"/>
      <c r="O20" s="20"/>
    </row>
    <row r="21" spans="1:15" ht="12.75">
      <c r="A21" s="13" t="str">
        <f>LEFT(B20,VLOOKUP(+B34,E2:E17,1))</f>
        <v>Вісімдесят дві тисячі двісті вісімдесят п'ять гривень 75 копійок</v>
      </c>
      <c r="B21" s="13"/>
      <c r="C21" s="13"/>
      <c r="D21" s="13"/>
      <c r="E21" s="13"/>
      <c r="F21" s="13"/>
      <c r="H21" s="14"/>
      <c r="I21" s="14"/>
      <c r="J21" s="20"/>
      <c r="K21" s="20"/>
      <c r="L21" s="20"/>
      <c r="M21" s="20"/>
      <c r="N21" s="20"/>
      <c r="O21" s="20"/>
    </row>
    <row r="22" spans="1:15" ht="12.75">
      <c r="A22" s="13">
        <f>TRIM(RIGHT(B20,LEN(B20)-LEN(A21)))</f>
      </c>
      <c r="B22" s="13"/>
      <c r="C22" s="13"/>
      <c r="D22" s="13"/>
      <c r="E22" s="13"/>
      <c r="F22" s="13"/>
      <c r="H22" s="14"/>
      <c r="I22" s="23"/>
      <c r="J22" s="20"/>
      <c r="K22" s="20"/>
      <c r="L22" s="20"/>
      <c r="M22" s="20"/>
      <c r="N22" s="20"/>
      <c r="O22" s="20"/>
    </row>
    <row r="23" spans="1:15" ht="12.75">
      <c r="A23" s="13"/>
      <c r="B23" s="13"/>
      <c r="C23" s="13"/>
      <c r="D23" s="13"/>
      <c r="E23" s="13"/>
      <c r="F23" s="13"/>
      <c r="H23" s="14"/>
      <c r="I23" s="14"/>
      <c r="J23" s="20"/>
      <c r="K23" s="20"/>
      <c r="L23" s="20"/>
      <c r="M23" s="20"/>
      <c r="N23" s="20"/>
      <c r="O23" s="20"/>
    </row>
    <row r="24" spans="1:15" ht="12.75">
      <c r="A24" s="43" t="s">
        <v>38</v>
      </c>
      <c r="B24" s="44"/>
      <c r="C24" s="45" t="s">
        <v>39</v>
      </c>
      <c r="D24" s="45" t="s">
        <v>40</v>
      </c>
      <c r="E24" s="45" t="s">
        <v>41</v>
      </c>
      <c r="F24" s="45" t="s">
        <v>42</v>
      </c>
      <c r="H24" s="14"/>
      <c r="I24" s="23"/>
      <c r="J24" s="46"/>
      <c r="K24" s="47"/>
      <c r="L24" s="48"/>
      <c r="M24" s="48"/>
      <c r="N24" s="48"/>
      <c r="O24" s="48"/>
    </row>
    <row r="25" spans="1:15" ht="12.75">
      <c r="A25" s="49" t="s">
        <v>43</v>
      </c>
      <c r="B25" s="50"/>
      <c r="C25" s="51" t="s">
        <v>44</v>
      </c>
      <c r="D25" s="51" t="s">
        <v>44</v>
      </c>
      <c r="E25" s="52" t="s">
        <v>44</v>
      </c>
      <c r="F25" s="51" t="s">
        <v>44</v>
      </c>
      <c r="H25" s="14"/>
      <c r="I25" s="14"/>
      <c r="J25" s="53"/>
      <c r="K25" s="54"/>
      <c r="L25" s="55"/>
      <c r="M25" s="55"/>
      <c r="N25" s="56"/>
      <c r="O25" s="55"/>
    </row>
    <row r="26" spans="1:15" ht="12.75">
      <c r="A26" s="57" t="s">
        <v>45</v>
      </c>
      <c r="B26" s="13"/>
      <c r="C26" s="58" t="s">
        <v>46</v>
      </c>
      <c r="D26" s="58" t="s">
        <v>47</v>
      </c>
      <c r="E26" s="22" t="s">
        <v>48</v>
      </c>
      <c r="F26" s="58" t="s">
        <v>49</v>
      </c>
      <c r="H26" s="14"/>
      <c r="I26" s="23"/>
      <c r="J26" s="59"/>
      <c r="K26" s="20"/>
      <c r="L26" s="60"/>
      <c r="M26" s="60"/>
      <c r="N26" s="25"/>
      <c r="O26" s="60"/>
    </row>
    <row r="27" spans="1:15" ht="12.75">
      <c r="A27" s="61" t="s">
        <v>50</v>
      </c>
      <c r="B27" s="62"/>
      <c r="C27" s="58" t="s">
        <v>51</v>
      </c>
      <c r="D27" s="58" t="s">
        <v>52</v>
      </c>
      <c r="E27" s="22" t="s">
        <v>53</v>
      </c>
      <c r="F27" s="58" t="s">
        <v>54</v>
      </c>
      <c r="H27" s="29"/>
      <c r="I27" s="29"/>
      <c r="J27" s="63"/>
      <c r="K27" s="64"/>
      <c r="L27" s="60"/>
      <c r="M27" s="60"/>
      <c r="N27" s="25"/>
      <c r="O27" s="60"/>
    </row>
    <row r="28" spans="1:15" ht="12.75">
      <c r="A28" s="62"/>
      <c r="B28" s="62"/>
      <c r="C28" s="58" t="s">
        <v>55</v>
      </c>
      <c r="D28" s="58" t="s">
        <v>56</v>
      </c>
      <c r="E28" s="22" t="s">
        <v>57</v>
      </c>
      <c r="F28" s="58" t="s">
        <v>55</v>
      </c>
      <c r="H28" s="29"/>
      <c r="I28" s="29"/>
      <c r="J28" s="64"/>
      <c r="K28" s="64"/>
      <c r="L28" s="60"/>
      <c r="M28" s="60"/>
      <c r="N28" s="25"/>
      <c r="O28" s="60"/>
    </row>
    <row r="29" spans="1:15" ht="12.75">
      <c r="A29" s="62"/>
      <c r="B29" s="65"/>
      <c r="C29" s="58" t="s">
        <v>58</v>
      </c>
      <c r="D29" s="58" t="s">
        <v>59</v>
      </c>
      <c r="E29" s="22" t="s">
        <v>60</v>
      </c>
      <c r="F29" s="58" t="s">
        <v>58</v>
      </c>
      <c r="H29" s="29"/>
      <c r="I29" s="29"/>
      <c r="J29" s="64"/>
      <c r="K29" s="66"/>
      <c r="L29" s="60"/>
      <c r="M29" s="60"/>
      <c r="N29" s="25"/>
      <c r="O29" s="60"/>
    </row>
    <row r="30" spans="1:15" ht="12.75">
      <c r="A30" s="62"/>
      <c r="B30" s="62"/>
      <c r="C30" s="58" t="s">
        <v>61</v>
      </c>
      <c r="D30" s="58" t="s">
        <v>62</v>
      </c>
      <c r="E30" s="22" t="s">
        <v>63</v>
      </c>
      <c r="F30" s="58" t="s">
        <v>61</v>
      </c>
      <c r="H30" s="29"/>
      <c r="I30" s="29"/>
      <c r="J30" s="64"/>
      <c r="K30" s="64"/>
      <c r="L30" s="60"/>
      <c r="M30" s="60"/>
      <c r="N30" s="25"/>
      <c r="O30" s="60"/>
    </row>
    <row r="31" spans="1:15" ht="12.75">
      <c r="A31" s="67" t="s">
        <v>64</v>
      </c>
      <c r="B31" s="68"/>
      <c r="C31" s="58" t="s">
        <v>65</v>
      </c>
      <c r="D31" s="58" t="s">
        <v>66</v>
      </c>
      <c r="E31" s="22" t="s">
        <v>67</v>
      </c>
      <c r="F31" s="58" t="s">
        <v>65</v>
      </c>
      <c r="H31" s="29"/>
      <c r="I31" s="29"/>
      <c r="J31" s="69"/>
      <c r="K31" s="70"/>
      <c r="L31" s="60"/>
      <c r="M31" s="60"/>
      <c r="N31" s="25"/>
      <c r="O31" s="60"/>
    </row>
    <row r="32" spans="1:15" ht="12.75">
      <c r="A32" s="71" t="s">
        <v>68</v>
      </c>
      <c r="B32" s="72" t="s">
        <v>69</v>
      </c>
      <c r="C32" s="58" t="s">
        <v>70</v>
      </c>
      <c r="D32" s="58" t="s">
        <v>71</v>
      </c>
      <c r="E32" s="22" t="s">
        <v>72</v>
      </c>
      <c r="F32" s="58" t="s">
        <v>70</v>
      </c>
      <c r="H32" s="29"/>
      <c r="I32" s="29"/>
      <c r="J32" s="73"/>
      <c r="K32" s="74"/>
      <c r="L32" s="60"/>
      <c r="M32" s="60"/>
      <c r="N32" s="25"/>
      <c r="O32" s="60"/>
    </row>
    <row r="33" spans="1:15" ht="12.75">
      <c r="A33" s="71" t="s">
        <v>73</v>
      </c>
      <c r="B33" s="72" t="s">
        <v>69</v>
      </c>
      <c r="C33" s="58" t="s">
        <v>74</v>
      </c>
      <c r="D33" s="58" t="s">
        <v>75</v>
      </c>
      <c r="E33" s="22" t="s">
        <v>76</v>
      </c>
      <c r="F33" s="58" t="s">
        <v>74</v>
      </c>
      <c r="H33" s="29"/>
      <c r="I33" s="29"/>
      <c r="J33" s="73"/>
      <c r="K33" s="74"/>
      <c r="L33" s="60"/>
      <c r="M33" s="60"/>
      <c r="N33" s="25"/>
      <c r="O33" s="60"/>
    </row>
    <row r="34" spans="1:15" ht="12.75">
      <c r="A34" s="75" t="s">
        <v>77</v>
      </c>
      <c r="B34" s="76">
        <v>95</v>
      </c>
      <c r="C34" s="58" t="s">
        <v>78</v>
      </c>
      <c r="D34" s="77" t="s">
        <v>79</v>
      </c>
      <c r="E34" s="78" t="s">
        <v>80</v>
      </c>
      <c r="F34" s="58" t="s">
        <v>78</v>
      </c>
      <c r="H34" s="29"/>
      <c r="I34" s="29"/>
      <c r="J34" s="79"/>
      <c r="K34" s="80"/>
      <c r="L34" s="60"/>
      <c r="M34" s="81"/>
      <c r="N34" s="82"/>
      <c r="O34" s="60"/>
    </row>
    <row r="35" spans="1:15" ht="12.75">
      <c r="A35" s="13"/>
      <c r="B35" s="13"/>
      <c r="C35" s="58" t="s">
        <v>47</v>
      </c>
      <c r="D35" s="40"/>
      <c r="E35" s="40"/>
      <c r="F35" s="58" t="s">
        <v>47</v>
      </c>
      <c r="H35" s="29"/>
      <c r="I35" s="29"/>
      <c r="J35" s="20"/>
      <c r="K35" s="20"/>
      <c r="L35" s="60"/>
      <c r="M35" s="42"/>
      <c r="N35" s="42"/>
      <c r="O35" s="60"/>
    </row>
    <row r="36" spans="1:15" ht="12.75">
      <c r="A36" s="13"/>
      <c r="B36" s="13"/>
      <c r="C36" s="58" t="s">
        <v>81</v>
      </c>
      <c r="D36" s="40"/>
      <c r="E36" s="40"/>
      <c r="F36" s="58" t="s">
        <v>81</v>
      </c>
      <c r="H36" s="29"/>
      <c r="I36" s="29"/>
      <c r="J36" s="20"/>
      <c r="K36" s="20"/>
      <c r="L36" s="60"/>
      <c r="M36" s="42"/>
      <c r="N36" s="42"/>
      <c r="O36" s="60"/>
    </row>
    <row r="37" spans="1:15" ht="12.75">
      <c r="A37" s="13"/>
      <c r="B37" s="13"/>
      <c r="C37" s="58" t="s">
        <v>82</v>
      </c>
      <c r="D37" s="40"/>
      <c r="E37" s="40"/>
      <c r="F37" s="58" t="s">
        <v>82</v>
      </c>
      <c r="H37" s="29"/>
      <c r="I37" s="29"/>
      <c r="J37" s="20"/>
      <c r="K37" s="20"/>
      <c r="L37" s="60"/>
      <c r="M37" s="42"/>
      <c r="N37" s="42"/>
      <c r="O37" s="60"/>
    </row>
    <row r="38" spans="1:15" ht="12.75">
      <c r="A38" s="13"/>
      <c r="B38" s="13"/>
      <c r="C38" s="58" t="s">
        <v>83</v>
      </c>
      <c r="D38" s="40"/>
      <c r="E38" s="40"/>
      <c r="F38" s="58" t="s">
        <v>83</v>
      </c>
      <c r="H38" s="29"/>
      <c r="I38" s="29"/>
      <c r="J38" s="20"/>
      <c r="K38" s="20"/>
      <c r="L38" s="60"/>
      <c r="M38" s="42"/>
      <c r="N38" s="42"/>
      <c r="O38" s="60"/>
    </row>
    <row r="39" spans="1:15" ht="12.75">
      <c r="A39" s="13"/>
      <c r="B39" s="13"/>
      <c r="C39" s="58" t="s">
        <v>84</v>
      </c>
      <c r="D39" s="40"/>
      <c r="E39" s="40"/>
      <c r="F39" s="58" t="s">
        <v>84</v>
      </c>
      <c r="H39" s="29"/>
      <c r="I39" s="29"/>
      <c r="J39" s="20"/>
      <c r="K39" s="20"/>
      <c r="L39" s="60"/>
      <c r="M39" s="42"/>
      <c r="N39" s="42"/>
      <c r="O39" s="60"/>
    </row>
    <row r="40" spans="1:15" ht="12.75">
      <c r="A40" s="13"/>
      <c r="B40" s="13"/>
      <c r="C40" s="58" t="s">
        <v>85</v>
      </c>
      <c r="D40" s="40"/>
      <c r="E40" s="40"/>
      <c r="F40" s="58" t="s">
        <v>85</v>
      </c>
      <c r="H40" s="29"/>
      <c r="I40" s="29"/>
      <c r="J40" s="20"/>
      <c r="K40" s="20"/>
      <c r="L40" s="60"/>
      <c r="M40" s="42"/>
      <c r="N40" s="42"/>
      <c r="O40" s="60"/>
    </row>
    <row r="41" spans="1:15" ht="12.75">
      <c r="A41" s="13"/>
      <c r="B41" s="13"/>
      <c r="C41" s="58" t="s">
        <v>86</v>
      </c>
      <c r="D41" s="40"/>
      <c r="E41" s="40"/>
      <c r="F41" s="58" t="s">
        <v>86</v>
      </c>
      <c r="H41" s="29"/>
      <c r="I41" s="29"/>
      <c r="J41" s="20"/>
      <c r="K41" s="20"/>
      <c r="L41" s="60"/>
      <c r="M41" s="42"/>
      <c r="N41" s="42"/>
      <c r="O41" s="60"/>
    </row>
    <row r="42" spans="1:15" ht="12.75">
      <c r="A42" s="13"/>
      <c r="B42" s="13"/>
      <c r="C42" s="58" t="s">
        <v>87</v>
      </c>
      <c r="D42" s="40"/>
      <c r="E42" s="40"/>
      <c r="F42" s="58" t="s">
        <v>87</v>
      </c>
      <c r="H42" s="29"/>
      <c r="I42" s="29"/>
      <c r="J42" s="20"/>
      <c r="K42" s="20"/>
      <c r="L42" s="60"/>
      <c r="M42" s="42"/>
      <c r="N42" s="42"/>
      <c r="O42" s="60"/>
    </row>
    <row r="43" spans="1:15" ht="12.75">
      <c r="A43" s="13"/>
      <c r="B43" s="13"/>
      <c r="C43" s="58" t="s">
        <v>88</v>
      </c>
      <c r="D43" s="40"/>
      <c r="E43" s="40"/>
      <c r="F43" s="58" t="s">
        <v>88</v>
      </c>
      <c r="H43" s="29"/>
      <c r="I43" s="29"/>
      <c r="J43" s="20"/>
      <c r="K43" s="20"/>
      <c r="L43" s="60"/>
      <c r="M43" s="42"/>
      <c r="N43" s="42"/>
      <c r="O43" s="60"/>
    </row>
    <row r="44" spans="1:15" ht="12.75">
      <c r="A44" s="13"/>
      <c r="B44" s="13"/>
      <c r="C44" s="77" t="s">
        <v>89</v>
      </c>
      <c r="D44" s="40"/>
      <c r="E44" s="40"/>
      <c r="F44" s="77" t="s">
        <v>89</v>
      </c>
      <c r="H44" s="29"/>
      <c r="I44" s="29"/>
      <c r="J44" s="20"/>
      <c r="K44" s="20"/>
      <c r="L44" s="81"/>
      <c r="M44" s="42"/>
      <c r="N44" s="42"/>
      <c r="O44" s="81"/>
    </row>
    <row r="45" spans="1:15" ht="12.75">
      <c r="A45" s="13"/>
      <c r="B45" s="13"/>
      <c r="C45" s="83"/>
      <c r="D45" s="40"/>
      <c r="E45" s="40"/>
      <c r="F45" s="83"/>
      <c r="H45" s="29"/>
      <c r="I45" s="29"/>
      <c r="J45" s="20"/>
      <c r="K45" s="20"/>
      <c r="L45" s="84"/>
      <c r="M45" s="42"/>
      <c r="N45" s="42"/>
      <c r="O45" s="84"/>
    </row>
    <row r="46" spans="1:15" ht="12.75">
      <c r="A46" s="13"/>
      <c r="B46" s="45" t="s">
        <v>90</v>
      </c>
      <c r="C46" s="45" t="s">
        <v>91</v>
      </c>
      <c r="D46" s="13"/>
      <c r="E46" s="13"/>
      <c r="F46" s="50"/>
      <c r="H46" s="29"/>
      <c r="I46" s="29"/>
      <c r="J46" s="20"/>
      <c r="K46" s="48"/>
      <c r="L46" s="48"/>
      <c r="M46" s="20"/>
      <c r="N46" s="20"/>
      <c r="O46" s="54"/>
    </row>
    <row r="47" spans="1:15" ht="12.75">
      <c r="A47" s="40">
        <v>0</v>
      </c>
      <c r="B47" s="85"/>
      <c r="C47" s="86" t="s">
        <v>92</v>
      </c>
      <c r="D47" s="13"/>
      <c r="E47" s="13"/>
      <c r="F47" s="50"/>
      <c r="H47" s="29"/>
      <c r="I47" s="29"/>
      <c r="J47" s="42"/>
      <c r="K47" s="87"/>
      <c r="L47" s="88"/>
      <c r="M47" s="20"/>
      <c r="N47" s="20"/>
      <c r="O47" s="54"/>
    </row>
    <row r="48" spans="1:12" ht="12.75">
      <c r="A48" s="89">
        <v>1</v>
      </c>
      <c r="B48" s="90" t="s">
        <v>93</v>
      </c>
      <c r="C48" s="90" t="s">
        <v>94</v>
      </c>
      <c r="D48" s="91"/>
      <c r="E48" s="91"/>
      <c r="F48" s="91"/>
      <c r="H48" s="29"/>
      <c r="I48" s="29"/>
      <c r="J48" s="92"/>
      <c r="K48" s="93"/>
      <c r="L48" s="93"/>
    </row>
    <row r="49" spans="1:12" ht="12.75">
      <c r="A49" s="89">
        <v>2</v>
      </c>
      <c r="B49" s="90" t="s">
        <v>95</v>
      </c>
      <c r="C49" s="90" t="s">
        <v>96</v>
      </c>
      <c r="D49" s="91"/>
      <c r="E49" s="91"/>
      <c r="F49" s="91"/>
      <c r="H49" s="29"/>
      <c r="I49" s="29"/>
      <c r="J49" s="92"/>
      <c r="K49" s="93"/>
      <c r="L49" s="93"/>
    </row>
    <row r="50" spans="1:12" ht="12.75">
      <c r="A50" s="89">
        <v>3</v>
      </c>
      <c r="B50" s="90" t="s">
        <v>95</v>
      </c>
      <c r="C50" s="90" t="s">
        <v>96</v>
      </c>
      <c r="D50" s="91"/>
      <c r="E50" s="91"/>
      <c r="F50" s="91"/>
      <c r="H50" s="29"/>
      <c r="I50" s="29"/>
      <c r="J50" s="92"/>
      <c r="K50" s="93"/>
      <c r="L50" s="93"/>
    </row>
    <row r="51" spans="1:12" ht="12.75">
      <c r="A51" s="89">
        <v>4</v>
      </c>
      <c r="B51" s="90" t="s">
        <v>95</v>
      </c>
      <c r="C51" s="90" t="s">
        <v>96</v>
      </c>
      <c r="D51" s="91"/>
      <c r="E51" s="91"/>
      <c r="F51" s="91"/>
      <c r="H51" s="29"/>
      <c r="I51" s="29"/>
      <c r="J51" s="92"/>
      <c r="K51" s="93"/>
      <c r="L51" s="93"/>
    </row>
    <row r="52" spans="1:12" ht="12.75">
      <c r="A52" s="89">
        <v>5</v>
      </c>
      <c r="B52" s="90" t="s">
        <v>97</v>
      </c>
      <c r="C52" s="90" t="s">
        <v>92</v>
      </c>
      <c r="D52" s="91"/>
      <c r="E52" s="91"/>
      <c r="F52" s="91"/>
      <c r="H52" s="29"/>
      <c r="I52" s="29"/>
      <c r="J52" s="92"/>
      <c r="K52" s="93"/>
      <c r="L52" s="93"/>
    </row>
    <row r="53" spans="1:12" ht="12.75">
      <c r="A53" s="89">
        <v>6</v>
      </c>
      <c r="B53" s="90" t="s">
        <v>97</v>
      </c>
      <c r="C53" s="90" t="s">
        <v>92</v>
      </c>
      <c r="D53" s="91"/>
      <c r="E53" s="91"/>
      <c r="F53" s="91"/>
      <c r="H53" s="29"/>
      <c r="I53" s="29"/>
      <c r="J53" s="92"/>
      <c r="K53" s="93"/>
      <c r="L53" s="93"/>
    </row>
    <row r="54" spans="1:12" ht="12.75">
      <c r="A54" s="89">
        <v>7</v>
      </c>
      <c r="B54" s="90" t="s">
        <v>97</v>
      </c>
      <c r="C54" s="90" t="s">
        <v>92</v>
      </c>
      <c r="D54" s="91"/>
      <c r="E54" s="91"/>
      <c r="F54" s="91"/>
      <c r="H54" s="29"/>
      <c r="I54" s="29"/>
      <c r="J54" s="92"/>
      <c r="K54" s="93"/>
      <c r="L54" s="93"/>
    </row>
    <row r="55" spans="1:12" ht="12.75">
      <c r="A55" s="89">
        <v>8</v>
      </c>
      <c r="B55" s="90" t="s">
        <v>97</v>
      </c>
      <c r="C55" s="90" t="s">
        <v>92</v>
      </c>
      <c r="D55" s="91"/>
      <c r="E55" s="91"/>
      <c r="F55" s="91"/>
      <c r="H55" s="29"/>
      <c r="I55" s="29"/>
      <c r="J55" s="92"/>
      <c r="K55" s="93"/>
      <c r="L55" s="93"/>
    </row>
    <row r="56" spans="1:12" ht="12.75">
      <c r="A56" s="89">
        <v>9</v>
      </c>
      <c r="B56" s="90" t="s">
        <v>97</v>
      </c>
      <c r="C56" s="90" t="s">
        <v>92</v>
      </c>
      <c r="D56" s="91"/>
      <c r="E56" s="91"/>
      <c r="F56" s="91"/>
      <c r="H56" s="29"/>
      <c r="I56" s="29"/>
      <c r="J56" s="92"/>
      <c r="K56" s="93"/>
      <c r="L56" s="93"/>
    </row>
    <row r="57" spans="1:12" ht="12.75">
      <c r="A57" s="89">
        <v>10</v>
      </c>
      <c r="B57" s="90" t="s">
        <v>97</v>
      </c>
      <c r="C57" s="90" t="s">
        <v>92</v>
      </c>
      <c r="D57" s="91"/>
      <c r="E57" s="91"/>
      <c r="F57" s="91"/>
      <c r="H57" s="29"/>
      <c r="I57" s="29"/>
      <c r="J57" s="92"/>
      <c r="K57" s="93"/>
      <c r="L57" s="93"/>
    </row>
    <row r="58" spans="1:12" ht="12.75">
      <c r="A58" s="89">
        <v>11</v>
      </c>
      <c r="B58" s="90" t="s">
        <v>97</v>
      </c>
      <c r="C58" s="90" t="s">
        <v>92</v>
      </c>
      <c r="D58" s="91"/>
      <c r="E58" s="91"/>
      <c r="F58" s="91"/>
      <c r="H58" s="29"/>
      <c r="I58" s="29"/>
      <c r="J58" s="92"/>
      <c r="K58" s="93"/>
      <c r="L58" s="93"/>
    </row>
    <row r="59" spans="1:12" ht="12.75">
      <c r="A59" s="89">
        <v>12</v>
      </c>
      <c r="B59" s="90" t="s">
        <v>97</v>
      </c>
      <c r="C59" s="90" t="s">
        <v>92</v>
      </c>
      <c r="D59" s="91"/>
      <c r="E59" s="91"/>
      <c r="F59" s="91"/>
      <c r="H59" s="29"/>
      <c r="I59" s="29"/>
      <c r="J59" s="92"/>
      <c r="K59" s="93"/>
      <c r="L59" s="93"/>
    </row>
    <row r="60" spans="1:12" ht="12.75">
      <c r="A60" s="89">
        <v>13</v>
      </c>
      <c r="B60" s="90" t="s">
        <v>97</v>
      </c>
      <c r="C60" s="90" t="s">
        <v>92</v>
      </c>
      <c r="D60" s="91"/>
      <c r="E60" s="91"/>
      <c r="F60" s="91"/>
      <c r="H60" s="29"/>
      <c r="I60" s="29"/>
      <c r="J60" s="92"/>
      <c r="K60" s="93"/>
      <c r="L60" s="93"/>
    </row>
    <row r="61" spans="1:12" ht="12.75">
      <c r="A61" s="89">
        <v>14</v>
      </c>
      <c r="B61" s="90" t="s">
        <v>97</v>
      </c>
      <c r="C61" s="90" t="s">
        <v>92</v>
      </c>
      <c r="D61" s="91"/>
      <c r="E61" s="91"/>
      <c r="F61" s="91"/>
      <c r="H61" s="29"/>
      <c r="I61" s="29"/>
      <c r="J61" s="92"/>
      <c r="K61" s="93"/>
      <c r="L61" s="93"/>
    </row>
    <row r="62" spans="1:12" ht="12.75">
      <c r="A62" s="89">
        <v>15</v>
      </c>
      <c r="B62" s="90" t="s">
        <v>97</v>
      </c>
      <c r="C62" s="90" t="s">
        <v>92</v>
      </c>
      <c r="D62" s="91"/>
      <c r="E62" s="91"/>
      <c r="F62" s="91"/>
      <c r="H62" s="29"/>
      <c r="I62" s="29"/>
      <c r="J62" s="92"/>
      <c r="K62" s="93"/>
      <c r="L62" s="93"/>
    </row>
    <row r="63" spans="1:12" ht="12.75">
      <c r="A63" s="89">
        <v>16</v>
      </c>
      <c r="B63" s="90" t="s">
        <v>97</v>
      </c>
      <c r="C63" s="90" t="s">
        <v>92</v>
      </c>
      <c r="D63" s="91"/>
      <c r="E63" s="91"/>
      <c r="F63" s="91"/>
      <c r="H63" s="29"/>
      <c r="I63" s="29"/>
      <c r="J63" s="92"/>
      <c r="K63" s="93"/>
      <c r="L63" s="93"/>
    </row>
    <row r="64" spans="1:12" ht="12.75">
      <c r="A64" s="89">
        <v>17</v>
      </c>
      <c r="B64" s="90" t="s">
        <v>97</v>
      </c>
      <c r="C64" s="90" t="s">
        <v>92</v>
      </c>
      <c r="D64" s="91"/>
      <c r="E64" s="91"/>
      <c r="F64" s="91"/>
      <c r="H64" s="29"/>
      <c r="I64" s="29"/>
      <c r="J64" s="92"/>
      <c r="K64" s="93"/>
      <c r="L64" s="93"/>
    </row>
    <row r="65" spans="1:12" ht="12.75">
      <c r="A65" s="89">
        <v>18</v>
      </c>
      <c r="B65" s="90" t="s">
        <v>97</v>
      </c>
      <c r="C65" s="90" t="s">
        <v>92</v>
      </c>
      <c r="D65" s="91"/>
      <c r="E65" s="91"/>
      <c r="F65" s="91"/>
      <c r="H65" s="29"/>
      <c r="I65" s="29"/>
      <c r="J65" s="92"/>
      <c r="K65" s="93"/>
      <c r="L65" s="93"/>
    </row>
    <row r="66" spans="1:12" ht="12.75">
      <c r="A66" s="89">
        <v>19</v>
      </c>
      <c r="B66" s="90" t="s">
        <v>97</v>
      </c>
      <c r="C66" s="90" t="s">
        <v>92</v>
      </c>
      <c r="D66" s="91"/>
      <c r="E66" s="91"/>
      <c r="F66" s="91"/>
      <c r="H66" s="29"/>
      <c r="I66" s="29"/>
      <c r="J66" s="92"/>
      <c r="K66" s="93"/>
      <c r="L66" s="93"/>
    </row>
    <row r="67" spans="1:12" ht="12.75">
      <c r="A67" s="89">
        <v>20</v>
      </c>
      <c r="B67" s="90" t="s">
        <v>97</v>
      </c>
      <c r="C67" s="90" t="s">
        <v>92</v>
      </c>
      <c r="D67" s="91"/>
      <c r="E67" s="91"/>
      <c r="F67" s="91"/>
      <c r="H67" s="29"/>
      <c r="I67" s="29"/>
      <c r="J67" s="92"/>
      <c r="K67" s="93"/>
      <c r="L67" s="93"/>
    </row>
    <row r="68" spans="1:12" ht="12.75">
      <c r="A68" s="89">
        <v>21</v>
      </c>
      <c r="B68" s="90" t="s">
        <v>93</v>
      </c>
      <c r="C68" s="90" t="s">
        <v>94</v>
      </c>
      <c r="D68" s="91"/>
      <c r="E68" s="91"/>
      <c r="F68" s="91"/>
      <c r="H68" s="29"/>
      <c r="I68" s="29"/>
      <c r="J68" s="92"/>
      <c r="K68" s="93"/>
      <c r="L68" s="93"/>
    </row>
    <row r="69" spans="1:12" ht="12.75">
      <c r="A69" s="89">
        <v>22</v>
      </c>
      <c r="B69" s="90" t="s">
        <v>95</v>
      </c>
      <c r="C69" s="90" t="s">
        <v>96</v>
      </c>
      <c r="D69" s="91"/>
      <c r="E69" s="91"/>
      <c r="F69" s="91"/>
      <c r="H69" s="29"/>
      <c r="I69" s="29"/>
      <c r="J69" s="92"/>
      <c r="K69" s="93"/>
      <c r="L69" s="93"/>
    </row>
    <row r="70" spans="1:12" ht="12.75">
      <c r="A70" s="89">
        <v>23</v>
      </c>
      <c r="B70" s="90" t="s">
        <v>95</v>
      </c>
      <c r="C70" s="90" t="s">
        <v>96</v>
      </c>
      <c r="D70" s="91"/>
      <c r="E70" s="91"/>
      <c r="F70" s="91"/>
      <c r="H70" s="29"/>
      <c r="I70" s="29"/>
      <c r="J70" s="92"/>
      <c r="K70" s="93"/>
      <c r="L70" s="93"/>
    </row>
    <row r="71" spans="1:12" ht="12.75">
      <c r="A71" s="89">
        <v>24</v>
      </c>
      <c r="B71" s="90" t="s">
        <v>95</v>
      </c>
      <c r="C71" s="90" t="s">
        <v>96</v>
      </c>
      <c r="D71" s="91"/>
      <c r="E71" s="91"/>
      <c r="F71" s="91"/>
      <c r="H71" s="29"/>
      <c r="I71" s="29"/>
      <c r="J71" s="92"/>
      <c r="K71" s="93"/>
      <c r="L71" s="93"/>
    </row>
    <row r="72" spans="1:12" ht="12.75">
      <c r="A72" s="89">
        <v>25</v>
      </c>
      <c r="B72" s="90" t="s">
        <v>97</v>
      </c>
      <c r="C72" s="90" t="s">
        <v>92</v>
      </c>
      <c r="D72" s="91"/>
      <c r="E72" s="91"/>
      <c r="F72" s="91"/>
      <c r="H72" s="29"/>
      <c r="I72" s="29"/>
      <c r="J72" s="92"/>
      <c r="K72" s="93"/>
      <c r="L72" s="93"/>
    </row>
    <row r="73" spans="1:12" ht="12.75">
      <c r="A73" s="89">
        <v>26</v>
      </c>
      <c r="B73" s="90" t="s">
        <v>97</v>
      </c>
      <c r="C73" s="90" t="s">
        <v>92</v>
      </c>
      <c r="D73" s="91"/>
      <c r="E73" s="91"/>
      <c r="F73" s="91"/>
      <c r="H73" s="29"/>
      <c r="I73" s="29"/>
      <c r="J73" s="92"/>
      <c r="K73" s="93"/>
      <c r="L73" s="93"/>
    </row>
    <row r="74" spans="1:12" ht="12.75">
      <c r="A74" s="89">
        <v>27</v>
      </c>
      <c r="B74" s="90" t="s">
        <v>97</v>
      </c>
      <c r="C74" s="90" t="s">
        <v>92</v>
      </c>
      <c r="D74" s="91"/>
      <c r="E74" s="91"/>
      <c r="F74" s="91"/>
      <c r="H74" s="29"/>
      <c r="I74" s="29"/>
      <c r="J74" s="92"/>
      <c r="K74" s="93"/>
      <c r="L74" s="93"/>
    </row>
    <row r="75" spans="1:12" ht="12.75">
      <c r="A75" s="89">
        <v>28</v>
      </c>
      <c r="B75" s="90" t="s">
        <v>97</v>
      </c>
      <c r="C75" s="90" t="s">
        <v>92</v>
      </c>
      <c r="D75" s="91"/>
      <c r="E75" s="91"/>
      <c r="F75" s="91"/>
      <c r="H75" s="29"/>
      <c r="I75" s="29"/>
      <c r="J75" s="92"/>
      <c r="K75" s="93"/>
      <c r="L75" s="93"/>
    </row>
    <row r="76" spans="1:12" ht="12.75">
      <c r="A76" s="89">
        <v>29</v>
      </c>
      <c r="B76" s="90" t="s">
        <v>97</v>
      </c>
      <c r="C76" s="90" t="s">
        <v>92</v>
      </c>
      <c r="D76" s="91"/>
      <c r="E76" s="91"/>
      <c r="F76" s="91"/>
      <c r="H76" s="29"/>
      <c r="I76" s="29"/>
      <c r="J76" s="92"/>
      <c r="K76" s="93"/>
      <c r="L76" s="93"/>
    </row>
    <row r="77" spans="1:12" ht="12.75">
      <c r="A77" s="89">
        <v>30</v>
      </c>
      <c r="B77" s="90" t="s">
        <v>97</v>
      </c>
      <c r="C77" s="90" t="s">
        <v>92</v>
      </c>
      <c r="D77" s="91"/>
      <c r="E77" s="91"/>
      <c r="F77" s="91"/>
      <c r="H77" s="29"/>
      <c r="I77" s="29"/>
      <c r="J77" s="92"/>
      <c r="K77" s="93"/>
      <c r="L77" s="93"/>
    </row>
    <row r="78" spans="1:12" ht="12.75">
      <c r="A78" s="89">
        <v>31</v>
      </c>
      <c r="B78" s="90" t="s">
        <v>93</v>
      </c>
      <c r="C78" s="90" t="s">
        <v>94</v>
      </c>
      <c r="D78" s="91"/>
      <c r="E78" s="91"/>
      <c r="F78" s="91"/>
      <c r="H78" s="29"/>
      <c r="I78" s="29"/>
      <c r="J78" s="92"/>
      <c r="K78" s="93"/>
      <c r="L78" s="93"/>
    </row>
    <row r="79" spans="1:12" ht="12.75">
      <c r="A79" s="89">
        <v>32</v>
      </c>
      <c r="B79" s="90" t="s">
        <v>95</v>
      </c>
      <c r="C79" s="90" t="s">
        <v>96</v>
      </c>
      <c r="D79" s="91"/>
      <c r="E79" s="91"/>
      <c r="F79" s="91"/>
      <c r="J79" s="92"/>
      <c r="K79" s="93"/>
      <c r="L79" s="93"/>
    </row>
    <row r="80" spans="1:12" ht="12.75">
      <c r="A80" s="89">
        <v>33</v>
      </c>
      <c r="B80" s="90" t="s">
        <v>95</v>
      </c>
      <c r="C80" s="90" t="s">
        <v>96</v>
      </c>
      <c r="D80" s="91"/>
      <c r="E80" s="91"/>
      <c r="F80" s="91"/>
      <c r="J80" s="92"/>
      <c r="K80" s="93"/>
      <c r="L80" s="93"/>
    </row>
    <row r="81" spans="1:12" ht="12.75">
      <c r="A81" s="89">
        <v>34</v>
      </c>
      <c r="B81" s="90" t="s">
        <v>95</v>
      </c>
      <c r="C81" s="90" t="s">
        <v>96</v>
      </c>
      <c r="D81" s="91"/>
      <c r="E81" s="91"/>
      <c r="F81" s="91"/>
      <c r="J81" s="92"/>
      <c r="K81" s="93"/>
      <c r="L81" s="93"/>
    </row>
    <row r="82" spans="1:12" ht="12.75">
      <c r="A82" s="89">
        <v>35</v>
      </c>
      <c r="B82" s="90" t="s">
        <v>97</v>
      </c>
      <c r="C82" s="90" t="s">
        <v>92</v>
      </c>
      <c r="D82" s="91"/>
      <c r="E82" s="91"/>
      <c r="F82" s="91"/>
      <c r="J82" s="92"/>
      <c r="K82" s="93"/>
      <c r="L82" s="93"/>
    </row>
    <row r="83" spans="1:12" ht="12.75">
      <c r="A83" s="89">
        <v>36</v>
      </c>
      <c r="B83" s="90" t="s">
        <v>97</v>
      </c>
      <c r="C83" s="90" t="s">
        <v>92</v>
      </c>
      <c r="D83" s="91"/>
      <c r="E83" s="91"/>
      <c r="F83" s="91"/>
      <c r="J83" s="92"/>
      <c r="K83" s="93"/>
      <c r="L83" s="93"/>
    </row>
    <row r="84" spans="1:12" ht="12.75">
      <c r="A84" s="89">
        <v>37</v>
      </c>
      <c r="B84" s="90" t="s">
        <v>97</v>
      </c>
      <c r="C84" s="90" t="s">
        <v>92</v>
      </c>
      <c r="D84" s="91"/>
      <c r="E84" s="91"/>
      <c r="F84" s="91"/>
      <c r="J84" s="92"/>
      <c r="K84" s="93"/>
      <c r="L84" s="93"/>
    </row>
    <row r="85" spans="1:12" ht="12.75">
      <c r="A85" s="89">
        <v>38</v>
      </c>
      <c r="B85" s="90" t="s">
        <v>97</v>
      </c>
      <c r="C85" s="90" t="s">
        <v>92</v>
      </c>
      <c r="D85" s="91"/>
      <c r="E85" s="91"/>
      <c r="F85" s="91"/>
      <c r="J85" s="92"/>
      <c r="K85" s="93"/>
      <c r="L85" s="93"/>
    </row>
    <row r="86" spans="1:12" ht="12.75">
      <c r="A86" s="89">
        <v>39</v>
      </c>
      <c r="B86" s="90" t="s">
        <v>97</v>
      </c>
      <c r="C86" s="90" t="s">
        <v>92</v>
      </c>
      <c r="D86" s="91"/>
      <c r="E86" s="91"/>
      <c r="F86" s="91"/>
      <c r="J86" s="92"/>
      <c r="K86" s="93"/>
      <c r="L86" s="93"/>
    </row>
    <row r="87" spans="1:12" ht="12.75">
      <c r="A87" s="89">
        <v>40</v>
      </c>
      <c r="B87" s="90" t="s">
        <v>97</v>
      </c>
      <c r="C87" s="90" t="s">
        <v>92</v>
      </c>
      <c r="D87" s="91"/>
      <c r="E87" s="91"/>
      <c r="F87" s="91"/>
      <c r="J87" s="92"/>
      <c r="K87" s="93"/>
      <c r="L87" s="93"/>
    </row>
    <row r="88" spans="1:12" ht="12.75">
      <c r="A88" s="89">
        <v>41</v>
      </c>
      <c r="B88" s="90" t="s">
        <v>93</v>
      </c>
      <c r="C88" s="90" t="s">
        <v>94</v>
      </c>
      <c r="D88" s="91"/>
      <c r="E88" s="91"/>
      <c r="F88" s="91"/>
      <c r="J88" s="92"/>
      <c r="K88" s="93"/>
      <c r="L88" s="93"/>
    </row>
    <row r="89" spans="1:12" ht="12.75">
      <c r="A89" s="89">
        <v>42</v>
      </c>
      <c r="B89" s="90" t="s">
        <v>95</v>
      </c>
      <c r="C89" s="90" t="s">
        <v>96</v>
      </c>
      <c r="D89" s="91"/>
      <c r="E89" s="91"/>
      <c r="F89" s="91"/>
      <c r="J89" s="92"/>
      <c r="K89" s="93"/>
      <c r="L89" s="93"/>
    </row>
    <row r="90" spans="1:12" ht="12.75">
      <c r="A90" s="89">
        <v>43</v>
      </c>
      <c r="B90" s="90" t="s">
        <v>95</v>
      </c>
      <c r="C90" s="90" t="s">
        <v>96</v>
      </c>
      <c r="D90" s="91"/>
      <c r="E90" s="91"/>
      <c r="F90" s="91"/>
      <c r="J90" s="92"/>
      <c r="K90" s="93"/>
      <c r="L90" s="93"/>
    </row>
    <row r="91" spans="1:12" ht="12.75">
      <c r="A91" s="89">
        <v>44</v>
      </c>
      <c r="B91" s="90" t="s">
        <v>95</v>
      </c>
      <c r="C91" s="90" t="s">
        <v>96</v>
      </c>
      <c r="D91" s="91"/>
      <c r="E91" s="91"/>
      <c r="F91" s="91"/>
      <c r="J91" s="92"/>
      <c r="K91" s="93"/>
      <c r="L91" s="93"/>
    </row>
    <row r="92" spans="1:12" ht="12.75">
      <c r="A92" s="89">
        <v>45</v>
      </c>
      <c r="B92" s="90" t="s">
        <v>97</v>
      </c>
      <c r="C92" s="90" t="s">
        <v>92</v>
      </c>
      <c r="D92" s="91"/>
      <c r="E92" s="91"/>
      <c r="F92" s="91"/>
      <c r="J92" s="92"/>
      <c r="K92" s="93"/>
      <c r="L92" s="93"/>
    </row>
    <row r="93" spans="1:12" ht="12.75">
      <c r="A93" s="89">
        <v>46</v>
      </c>
      <c r="B93" s="90" t="s">
        <v>97</v>
      </c>
      <c r="C93" s="90" t="s">
        <v>92</v>
      </c>
      <c r="D93" s="91"/>
      <c r="E93" s="91"/>
      <c r="F93" s="91"/>
      <c r="J93" s="92"/>
      <c r="K93" s="93"/>
      <c r="L93" s="93"/>
    </row>
    <row r="94" spans="1:12" ht="12.75">
      <c r="A94" s="89">
        <v>47</v>
      </c>
      <c r="B94" s="90" t="s">
        <v>97</v>
      </c>
      <c r="C94" s="90" t="s">
        <v>92</v>
      </c>
      <c r="D94" s="91"/>
      <c r="E94" s="91"/>
      <c r="F94" s="91"/>
      <c r="J94" s="92"/>
      <c r="K94" s="93"/>
      <c r="L94" s="93"/>
    </row>
    <row r="95" spans="1:12" ht="12.75">
      <c r="A95" s="89">
        <v>48</v>
      </c>
      <c r="B95" s="90" t="s">
        <v>97</v>
      </c>
      <c r="C95" s="90" t="s">
        <v>92</v>
      </c>
      <c r="D95" s="91"/>
      <c r="E95" s="91"/>
      <c r="F95" s="91"/>
      <c r="J95" s="92"/>
      <c r="K95" s="93"/>
      <c r="L95" s="93"/>
    </row>
    <row r="96" spans="1:12" ht="12.75">
      <c r="A96" s="89">
        <v>49</v>
      </c>
      <c r="B96" s="90" t="s">
        <v>97</v>
      </c>
      <c r="C96" s="90" t="s">
        <v>92</v>
      </c>
      <c r="D96" s="91"/>
      <c r="E96" s="91"/>
      <c r="F96" s="91"/>
      <c r="J96" s="92"/>
      <c r="K96" s="93"/>
      <c r="L96" s="93"/>
    </row>
    <row r="97" spans="1:12" ht="12.75">
      <c r="A97" s="89">
        <v>50</v>
      </c>
      <c r="B97" s="90" t="s">
        <v>97</v>
      </c>
      <c r="C97" s="90" t="s">
        <v>92</v>
      </c>
      <c r="D97" s="91"/>
      <c r="E97" s="91"/>
      <c r="F97" s="91"/>
      <c r="J97" s="92"/>
      <c r="K97" s="93"/>
      <c r="L97" s="93"/>
    </row>
    <row r="98" spans="1:12" ht="12.75">
      <c r="A98" s="89">
        <v>51</v>
      </c>
      <c r="B98" s="90" t="s">
        <v>93</v>
      </c>
      <c r="C98" s="90" t="s">
        <v>94</v>
      </c>
      <c r="D98" s="91"/>
      <c r="E98" s="91"/>
      <c r="F98" s="91"/>
      <c r="J98" s="92"/>
      <c r="K98" s="93"/>
      <c r="L98" s="93"/>
    </row>
    <row r="99" spans="1:12" ht="12.75">
      <c r="A99" s="89">
        <v>52</v>
      </c>
      <c r="B99" s="90" t="s">
        <v>95</v>
      </c>
      <c r="C99" s="90" t="s">
        <v>96</v>
      </c>
      <c r="D99" s="91"/>
      <c r="E99" s="91"/>
      <c r="F99" s="91"/>
      <c r="J99" s="92"/>
      <c r="K99" s="93"/>
      <c r="L99" s="93"/>
    </row>
    <row r="100" spans="1:12" ht="12.75">
      <c r="A100" s="89">
        <v>53</v>
      </c>
      <c r="B100" s="90" t="s">
        <v>95</v>
      </c>
      <c r="C100" s="90" t="s">
        <v>96</v>
      </c>
      <c r="D100" s="91"/>
      <c r="E100" s="91"/>
      <c r="F100" s="91"/>
      <c r="J100" s="92"/>
      <c r="K100" s="93"/>
      <c r="L100" s="93"/>
    </row>
    <row r="101" spans="1:12" ht="12.75">
      <c r="A101" s="89">
        <v>54</v>
      </c>
      <c r="B101" s="90" t="s">
        <v>95</v>
      </c>
      <c r="C101" s="90" t="s">
        <v>96</v>
      </c>
      <c r="D101" s="91"/>
      <c r="E101" s="91"/>
      <c r="F101" s="91"/>
      <c r="J101" s="92"/>
      <c r="K101" s="93"/>
      <c r="L101" s="93"/>
    </row>
    <row r="102" spans="1:12" ht="12.75">
      <c r="A102" s="89">
        <v>55</v>
      </c>
      <c r="B102" s="90" t="s">
        <v>97</v>
      </c>
      <c r="C102" s="90" t="s">
        <v>92</v>
      </c>
      <c r="D102" s="91"/>
      <c r="E102" s="91"/>
      <c r="F102" s="91"/>
      <c r="J102" s="92"/>
      <c r="K102" s="93"/>
      <c r="L102" s="93"/>
    </row>
    <row r="103" spans="1:12" ht="12.75">
      <c r="A103" s="89">
        <v>56</v>
      </c>
      <c r="B103" s="90" t="s">
        <v>97</v>
      </c>
      <c r="C103" s="90" t="s">
        <v>92</v>
      </c>
      <c r="D103" s="91"/>
      <c r="E103" s="91"/>
      <c r="F103" s="91"/>
      <c r="J103" s="92"/>
      <c r="K103" s="93"/>
      <c r="L103" s="93"/>
    </row>
    <row r="104" spans="1:12" ht="12.75">
      <c r="A104" s="89">
        <v>57</v>
      </c>
      <c r="B104" s="90" t="s">
        <v>97</v>
      </c>
      <c r="C104" s="90" t="s">
        <v>92</v>
      </c>
      <c r="D104" s="91"/>
      <c r="E104" s="91"/>
      <c r="F104" s="91"/>
      <c r="J104" s="92"/>
      <c r="K104" s="93"/>
      <c r="L104" s="93"/>
    </row>
    <row r="105" spans="1:12" ht="12.75">
      <c r="A105" s="89">
        <v>58</v>
      </c>
      <c r="B105" s="90" t="s">
        <v>97</v>
      </c>
      <c r="C105" s="90" t="s">
        <v>92</v>
      </c>
      <c r="D105" s="91"/>
      <c r="E105" s="91"/>
      <c r="F105" s="91"/>
      <c r="J105" s="92"/>
      <c r="K105" s="93"/>
      <c r="L105" s="93"/>
    </row>
    <row r="106" spans="1:12" ht="12.75">
      <c r="A106" s="89">
        <v>59</v>
      </c>
      <c r="B106" s="90" t="s">
        <v>97</v>
      </c>
      <c r="C106" s="90" t="s">
        <v>92</v>
      </c>
      <c r="D106" s="91"/>
      <c r="E106" s="91"/>
      <c r="F106" s="91"/>
      <c r="J106" s="92"/>
      <c r="K106" s="93"/>
      <c r="L106" s="93"/>
    </row>
    <row r="107" spans="1:12" ht="12.75">
      <c r="A107" s="89">
        <v>60</v>
      </c>
      <c r="B107" s="90" t="s">
        <v>97</v>
      </c>
      <c r="C107" s="90" t="s">
        <v>92</v>
      </c>
      <c r="D107" s="91"/>
      <c r="E107" s="91"/>
      <c r="F107" s="91"/>
      <c r="J107" s="92"/>
      <c r="K107" s="93"/>
      <c r="L107" s="93"/>
    </row>
    <row r="108" spans="1:12" ht="12.75">
      <c r="A108" s="89">
        <v>61</v>
      </c>
      <c r="B108" s="90" t="s">
        <v>93</v>
      </c>
      <c r="C108" s="90" t="s">
        <v>94</v>
      </c>
      <c r="D108" s="91"/>
      <c r="E108" s="91"/>
      <c r="F108" s="91"/>
      <c r="J108" s="92"/>
      <c r="K108" s="93"/>
      <c r="L108" s="93"/>
    </row>
    <row r="109" spans="1:12" ht="12.75">
      <c r="A109" s="89">
        <v>62</v>
      </c>
      <c r="B109" s="90" t="s">
        <v>95</v>
      </c>
      <c r="C109" s="90" t="s">
        <v>96</v>
      </c>
      <c r="D109" s="91"/>
      <c r="E109" s="91"/>
      <c r="F109" s="91"/>
      <c r="J109" s="92"/>
      <c r="K109" s="93"/>
      <c r="L109" s="93"/>
    </row>
    <row r="110" spans="1:12" ht="12.75">
      <c r="A110" s="89">
        <v>63</v>
      </c>
      <c r="B110" s="90" t="s">
        <v>95</v>
      </c>
      <c r="C110" s="90" t="s">
        <v>96</v>
      </c>
      <c r="D110" s="91"/>
      <c r="E110" s="91"/>
      <c r="F110" s="91"/>
      <c r="J110" s="92"/>
      <c r="K110" s="93"/>
      <c r="L110" s="93"/>
    </row>
    <row r="111" spans="1:12" ht="12.75">
      <c r="A111" s="89">
        <v>64</v>
      </c>
      <c r="B111" s="90" t="s">
        <v>95</v>
      </c>
      <c r="C111" s="90" t="s">
        <v>96</v>
      </c>
      <c r="D111" s="91"/>
      <c r="E111" s="91"/>
      <c r="F111" s="91"/>
      <c r="J111" s="92"/>
      <c r="K111" s="93"/>
      <c r="L111" s="93"/>
    </row>
    <row r="112" spans="1:12" ht="12.75">
      <c r="A112" s="89">
        <v>65</v>
      </c>
      <c r="B112" s="90" t="s">
        <v>97</v>
      </c>
      <c r="C112" s="90" t="s">
        <v>92</v>
      </c>
      <c r="D112" s="91"/>
      <c r="E112" s="91"/>
      <c r="F112" s="91"/>
      <c r="J112" s="92"/>
      <c r="K112" s="93"/>
      <c r="L112" s="93"/>
    </row>
    <row r="113" spans="1:12" ht="12.75">
      <c r="A113" s="89">
        <v>66</v>
      </c>
      <c r="B113" s="90" t="s">
        <v>97</v>
      </c>
      <c r="C113" s="90" t="s">
        <v>92</v>
      </c>
      <c r="D113" s="91"/>
      <c r="E113" s="91"/>
      <c r="F113" s="91"/>
      <c r="J113" s="92"/>
      <c r="K113" s="93"/>
      <c r="L113" s="93"/>
    </row>
    <row r="114" spans="1:12" ht="12.75">
      <c r="A114" s="89">
        <v>67</v>
      </c>
      <c r="B114" s="90" t="s">
        <v>97</v>
      </c>
      <c r="C114" s="90" t="s">
        <v>92</v>
      </c>
      <c r="D114" s="91"/>
      <c r="E114" s="91"/>
      <c r="F114" s="91"/>
      <c r="J114" s="92"/>
      <c r="K114" s="93"/>
      <c r="L114" s="93"/>
    </row>
    <row r="115" spans="1:12" ht="12.75">
      <c r="A115" s="89">
        <v>68</v>
      </c>
      <c r="B115" s="90" t="s">
        <v>97</v>
      </c>
      <c r="C115" s="90" t="s">
        <v>92</v>
      </c>
      <c r="D115" s="91"/>
      <c r="E115" s="91"/>
      <c r="F115" s="91"/>
      <c r="J115" s="92"/>
      <c r="K115" s="93"/>
      <c r="L115" s="93"/>
    </row>
    <row r="116" spans="1:12" ht="12.75">
      <c r="A116" s="89">
        <v>69</v>
      </c>
      <c r="B116" s="90" t="s">
        <v>97</v>
      </c>
      <c r="C116" s="90" t="s">
        <v>92</v>
      </c>
      <c r="D116" s="91"/>
      <c r="E116" s="91"/>
      <c r="F116" s="91"/>
      <c r="J116" s="92"/>
      <c r="K116" s="93"/>
      <c r="L116" s="93"/>
    </row>
    <row r="117" spans="1:12" ht="12.75">
      <c r="A117" s="89">
        <v>70</v>
      </c>
      <c r="B117" s="90" t="s">
        <v>97</v>
      </c>
      <c r="C117" s="90" t="s">
        <v>92</v>
      </c>
      <c r="D117" s="91"/>
      <c r="E117" s="91"/>
      <c r="F117" s="91"/>
      <c r="J117" s="92"/>
      <c r="K117" s="93"/>
      <c r="L117" s="93"/>
    </row>
    <row r="118" spans="1:12" ht="12.75">
      <c r="A118" s="89">
        <v>71</v>
      </c>
      <c r="B118" s="90" t="s">
        <v>93</v>
      </c>
      <c r="C118" s="90" t="s">
        <v>94</v>
      </c>
      <c r="D118" s="91"/>
      <c r="E118" s="91"/>
      <c r="F118" s="91"/>
      <c r="J118" s="92"/>
      <c r="K118" s="93"/>
      <c r="L118" s="93"/>
    </row>
    <row r="119" spans="1:12" ht="12.75">
      <c r="A119" s="89">
        <v>72</v>
      </c>
      <c r="B119" s="90" t="s">
        <v>95</v>
      </c>
      <c r="C119" s="90" t="s">
        <v>96</v>
      </c>
      <c r="D119" s="91"/>
      <c r="E119" s="91"/>
      <c r="F119" s="91"/>
      <c r="J119" s="92"/>
      <c r="K119" s="93"/>
      <c r="L119" s="93"/>
    </row>
    <row r="120" spans="1:12" ht="12.75">
      <c r="A120" s="89">
        <v>73</v>
      </c>
      <c r="B120" s="90" t="s">
        <v>95</v>
      </c>
      <c r="C120" s="90" t="s">
        <v>96</v>
      </c>
      <c r="D120" s="91"/>
      <c r="E120" s="91"/>
      <c r="F120" s="91"/>
      <c r="J120" s="92"/>
      <c r="K120" s="93"/>
      <c r="L120" s="93"/>
    </row>
    <row r="121" spans="1:12" ht="12.75">
      <c r="A121" s="89">
        <v>74</v>
      </c>
      <c r="B121" s="90" t="s">
        <v>95</v>
      </c>
      <c r="C121" s="90" t="s">
        <v>96</v>
      </c>
      <c r="D121" s="91"/>
      <c r="E121" s="91"/>
      <c r="F121" s="91"/>
      <c r="J121" s="92"/>
      <c r="K121" s="93"/>
      <c r="L121" s="93"/>
    </row>
    <row r="122" spans="1:12" ht="12.75">
      <c r="A122" s="89">
        <v>75</v>
      </c>
      <c r="B122" s="90" t="s">
        <v>97</v>
      </c>
      <c r="C122" s="90" t="s">
        <v>92</v>
      </c>
      <c r="D122" s="91"/>
      <c r="E122" s="91"/>
      <c r="F122" s="91"/>
      <c r="J122" s="92"/>
      <c r="K122" s="93"/>
      <c r="L122" s="93"/>
    </row>
    <row r="123" spans="1:12" ht="12.75">
      <c r="A123" s="89">
        <v>76</v>
      </c>
      <c r="B123" s="90" t="s">
        <v>97</v>
      </c>
      <c r="C123" s="90" t="s">
        <v>92</v>
      </c>
      <c r="D123" s="91"/>
      <c r="E123" s="91"/>
      <c r="F123" s="91"/>
      <c r="J123" s="92"/>
      <c r="K123" s="93"/>
      <c r="L123" s="93"/>
    </row>
    <row r="124" spans="1:12" ht="12.75">
      <c r="A124" s="89">
        <v>77</v>
      </c>
      <c r="B124" s="90" t="s">
        <v>97</v>
      </c>
      <c r="C124" s="90" t="s">
        <v>92</v>
      </c>
      <c r="D124" s="91"/>
      <c r="E124" s="91"/>
      <c r="F124" s="91"/>
      <c r="J124" s="92"/>
      <c r="K124" s="93"/>
      <c r="L124" s="93"/>
    </row>
    <row r="125" spans="1:12" ht="12.75">
      <c r="A125" s="89">
        <v>78</v>
      </c>
      <c r="B125" s="90" t="s">
        <v>97</v>
      </c>
      <c r="C125" s="90" t="s">
        <v>92</v>
      </c>
      <c r="D125" s="91"/>
      <c r="E125" s="91"/>
      <c r="F125" s="91"/>
      <c r="J125" s="92"/>
      <c r="K125" s="93"/>
      <c r="L125" s="93"/>
    </row>
    <row r="126" spans="1:12" ht="12.75">
      <c r="A126" s="89">
        <v>79</v>
      </c>
      <c r="B126" s="90" t="s">
        <v>97</v>
      </c>
      <c r="C126" s="90" t="s">
        <v>92</v>
      </c>
      <c r="D126" s="91"/>
      <c r="E126" s="91"/>
      <c r="F126" s="91"/>
      <c r="J126" s="92"/>
      <c r="K126" s="93"/>
      <c r="L126" s="93"/>
    </row>
    <row r="127" spans="1:12" ht="12.75">
      <c r="A127" s="89">
        <v>80</v>
      </c>
      <c r="B127" s="90" t="s">
        <v>97</v>
      </c>
      <c r="C127" s="90" t="s">
        <v>92</v>
      </c>
      <c r="D127" s="91"/>
      <c r="E127" s="91"/>
      <c r="F127" s="91"/>
      <c r="J127" s="92"/>
      <c r="K127" s="93"/>
      <c r="L127" s="93"/>
    </row>
    <row r="128" spans="1:12" ht="12.75">
      <c r="A128" s="89">
        <v>81</v>
      </c>
      <c r="B128" s="90" t="s">
        <v>93</v>
      </c>
      <c r="C128" s="90" t="s">
        <v>94</v>
      </c>
      <c r="D128" s="91"/>
      <c r="E128" s="91"/>
      <c r="F128" s="91"/>
      <c r="J128" s="92"/>
      <c r="K128" s="93"/>
      <c r="L128" s="93"/>
    </row>
    <row r="129" spans="1:12" ht="12.75">
      <c r="A129" s="89">
        <v>82</v>
      </c>
      <c r="B129" s="90" t="s">
        <v>95</v>
      </c>
      <c r="C129" s="90" t="s">
        <v>96</v>
      </c>
      <c r="D129" s="91"/>
      <c r="E129" s="91"/>
      <c r="F129" s="91"/>
      <c r="J129" s="92"/>
      <c r="K129" s="93"/>
      <c r="L129" s="93"/>
    </row>
    <row r="130" spans="1:12" ht="12.75">
      <c r="A130" s="89">
        <v>83</v>
      </c>
      <c r="B130" s="90" t="s">
        <v>95</v>
      </c>
      <c r="C130" s="90" t="s">
        <v>96</v>
      </c>
      <c r="D130" s="91"/>
      <c r="E130" s="91"/>
      <c r="F130" s="91"/>
      <c r="J130" s="92"/>
      <c r="K130" s="93"/>
      <c r="L130" s="93"/>
    </row>
    <row r="131" spans="1:12" ht="12.75">
      <c r="A131" s="89">
        <v>84</v>
      </c>
      <c r="B131" s="90" t="s">
        <v>95</v>
      </c>
      <c r="C131" s="90" t="s">
        <v>96</v>
      </c>
      <c r="D131" s="91"/>
      <c r="E131" s="91"/>
      <c r="F131" s="91"/>
      <c r="J131" s="92"/>
      <c r="K131" s="93"/>
      <c r="L131" s="93"/>
    </row>
    <row r="132" spans="1:12" ht="12.75">
      <c r="A132" s="89">
        <v>85</v>
      </c>
      <c r="B132" s="90" t="s">
        <v>97</v>
      </c>
      <c r="C132" s="90" t="s">
        <v>92</v>
      </c>
      <c r="D132" s="91"/>
      <c r="E132" s="91"/>
      <c r="F132" s="91"/>
      <c r="J132" s="92"/>
      <c r="K132" s="93"/>
      <c r="L132" s="93"/>
    </row>
    <row r="133" spans="1:12" ht="12.75">
      <c r="A133" s="89">
        <v>86</v>
      </c>
      <c r="B133" s="90" t="s">
        <v>97</v>
      </c>
      <c r="C133" s="90" t="s">
        <v>92</v>
      </c>
      <c r="D133" s="91"/>
      <c r="E133" s="91"/>
      <c r="F133" s="91"/>
      <c r="J133" s="92"/>
      <c r="K133" s="93"/>
      <c r="L133" s="93"/>
    </row>
    <row r="134" spans="1:12" ht="12.75">
      <c r="A134" s="89">
        <v>87</v>
      </c>
      <c r="B134" s="90" t="s">
        <v>97</v>
      </c>
      <c r="C134" s="90" t="s">
        <v>92</v>
      </c>
      <c r="D134" s="91"/>
      <c r="E134" s="91"/>
      <c r="F134" s="91"/>
      <c r="J134" s="92"/>
      <c r="K134" s="93"/>
      <c r="L134" s="93"/>
    </row>
    <row r="135" spans="1:12" ht="12.75">
      <c r="A135" s="89">
        <v>88</v>
      </c>
      <c r="B135" s="90" t="s">
        <v>97</v>
      </c>
      <c r="C135" s="90" t="s">
        <v>92</v>
      </c>
      <c r="D135" s="91"/>
      <c r="E135" s="91"/>
      <c r="F135" s="91"/>
      <c r="J135" s="92"/>
      <c r="K135" s="93"/>
      <c r="L135" s="93"/>
    </row>
    <row r="136" spans="1:12" ht="12.75">
      <c r="A136" s="89">
        <v>89</v>
      </c>
      <c r="B136" s="90" t="s">
        <v>97</v>
      </c>
      <c r="C136" s="90" t="s">
        <v>92</v>
      </c>
      <c r="D136" s="91"/>
      <c r="E136" s="91"/>
      <c r="F136" s="91"/>
      <c r="J136" s="92"/>
      <c r="K136" s="93"/>
      <c r="L136" s="93"/>
    </row>
    <row r="137" spans="1:12" ht="12.75">
      <c r="A137" s="89">
        <v>90</v>
      </c>
      <c r="B137" s="90" t="s">
        <v>97</v>
      </c>
      <c r="C137" s="90" t="s">
        <v>92</v>
      </c>
      <c r="D137" s="91"/>
      <c r="E137" s="91"/>
      <c r="F137" s="91"/>
      <c r="J137" s="92"/>
      <c r="K137" s="93"/>
      <c r="L137" s="93"/>
    </row>
    <row r="138" spans="1:12" ht="12.75">
      <c r="A138" s="89">
        <v>91</v>
      </c>
      <c r="B138" s="90" t="s">
        <v>93</v>
      </c>
      <c r="C138" s="90" t="s">
        <v>94</v>
      </c>
      <c r="D138" s="91"/>
      <c r="E138" s="91"/>
      <c r="F138" s="91"/>
      <c r="J138" s="92"/>
      <c r="K138" s="93"/>
      <c r="L138" s="93"/>
    </row>
    <row r="139" spans="1:12" ht="12.75">
      <c r="A139" s="89">
        <v>92</v>
      </c>
      <c r="B139" s="90" t="s">
        <v>95</v>
      </c>
      <c r="C139" s="90" t="s">
        <v>96</v>
      </c>
      <c r="D139" s="91"/>
      <c r="E139" s="91"/>
      <c r="F139" s="91"/>
      <c r="J139" s="92"/>
      <c r="K139" s="93"/>
      <c r="L139" s="93"/>
    </row>
    <row r="140" spans="1:12" ht="12.75">
      <c r="A140" s="89">
        <v>93</v>
      </c>
      <c r="B140" s="90" t="s">
        <v>95</v>
      </c>
      <c r="C140" s="90" t="s">
        <v>96</v>
      </c>
      <c r="D140" s="91"/>
      <c r="E140" s="91"/>
      <c r="F140" s="91"/>
      <c r="J140" s="92"/>
      <c r="K140" s="93"/>
      <c r="L140" s="93"/>
    </row>
    <row r="141" spans="1:12" ht="12.75">
      <c r="A141" s="89">
        <v>94</v>
      </c>
      <c r="B141" s="90" t="s">
        <v>95</v>
      </c>
      <c r="C141" s="90" t="s">
        <v>96</v>
      </c>
      <c r="D141" s="91"/>
      <c r="E141" s="91"/>
      <c r="F141" s="91"/>
      <c r="J141" s="92"/>
      <c r="K141" s="93"/>
      <c r="L141" s="93"/>
    </row>
    <row r="142" spans="1:12" ht="12.75">
      <c r="A142" s="89">
        <v>95</v>
      </c>
      <c r="B142" s="90" t="s">
        <v>97</v>
      </c>
      <c r="C142" s="90" t="s">
        <v>92</v>
      </c>
      <c r="D142" s="91"/>
      <c r="E142" s="91"/>
      <c r="F142" s="91"/>
      <c r="J142" s="92"/>
      <c r="K142" s="93"/>
      <c r="L142" s="93"/>
    </row>
    <row r="143" spans="1:12" ht="12.75">
      <c r="A143" s="89">
        <v>96</v>
      </c>
      <c r="B143" s="90" t="s">
        <v>97</v>
      </c>
      <c r="C143" s="90" t="s">
        <v>92</v>
      </c>
      <c r="D143" s="91"/>
      <c r="E143" s="91"/>
      <c r="F143" s="91"/>
      <c r="J143" s="92"/>
      <c r="K143" s="93"/>
      <c r="L143" s="93"/>
    </row>
    <row r="144" spans="1:12" ht="12.75">
      <c r="A144" s="89">
        <v>97</v>
      </c>
      <c r="B144" s="90" t="s">
        <v>97</v>
      </c>
      <c r="C144" s="90" t="s">
        <v>92</v>
      </c>
      <c r="D144" s="91"/>
      <c r="E144" s="91"/>
      <c r="F144" s="91"/>
      <c r="J144" s="92"/>
      <c r="K144" s="93"/>
      <c r="L144" s="93"/>
    </row>
    <row r="145" spans="1:12" ht="12.75">
      <c r="A145" s="89">
        <v>98</v>
      </c>
      <c r="B145" s="90" t="s">
        <v>97</v>
      </c>
      <c r="C145" s="90" t="s">
        <v>92</v>
      </c>
      <c r="D145" s="91"/>
      <c r="E145" s="91"/>
      <c r="F145" s="91"/>
      <c r="J145" s="92"/>
      <c r="K145" s="93"/>
      <c r="L145" s="93"/>
    </row>
    <row r="146" spans="1:12" ht="12.75">
      <c r="A146" s="89">
        <v>99</v>
      </c>
      <c r="B146" s="95" t="s">
        <v>97</v>
      </c>
      <c r="C146" s="95" t="s">
        <v>92</v>
      </c>
      <c r="D146" s="91"/>
      <c r="E146" s="91"/>
      <c r="F146" s="91"/>
      <c r="J146" s="92"/>
      <c r="K146" s="96"/>
      <c r="L146" s="9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R215"/>
  <sheetViews>
    <sheetView tabSelected="1" view="pageBreakPreview" zoomScale="80" zoomScaleSheetLayoutView="80" zoomScalePageLayoutView="0" workbookViewId="0" topLeftCell="A1">
      <selection activeCell="H12" sqref="H12"/>
    </sheetView>
  </sheetViews>
  <sheetFormatPr defaultColWidth="9.00390625" defaultRowHeight="12.75"/>
  <cols>
    <col min="1" max="1" width="6.75390625" style="129" customWidth="1"/>
    <col min="2" max="2" width="11.375" style="126" customWidth="1"/>
    <col min="3" max="3" width="41.375" style="126" customWidth="1"/>
    <col min="4" max="4" width="14.625" style="126" customWidth="1"/>
    <col min="5" max="5" width="14.375" style="126" customWidth="1"/>
    <col min="6" max="6" width="15.125" style="126" customWidth="1"/>
    <col min="7" max="7" width="15.25390625" style="126" customWidth="1"/>
    <col min="8" max="8" width="13.00390625" style="126" customWidth="1"/>
    <col min="9" max="9" width="14.375" style="126" customWidth="1"/>
    <col min="10" max="10" width="10.25390625" style="126" customWidth="1"/>
    <col min="11" max="11" width="10.875" style="131" customWidth="1"/>
    <col min="12" max="12" width="10.375" style="131" customWidth="1"/>
    <col min="13" max="13" width="11.25390625" style="131" customWidth="1"/>
    <col min="14" max="14" width="10.875" style="131" customWidth="1"/>
    <col min="15" max="16" width="9.125" style="131" customWidth="1"/>
    <col min="17" max="16384" width="9.125" style="126" customWidth="1"/>
  </cols>
  <sheetData>
    <row r="1" ht="15.75">
      <c r="H1" s="130" t="s">
        <v>0</v>
      </c>
    </row>
    <row r="2" spans="2:8" ht="18.75">
      <c r="B2" s="125"/>
      <c r="H2" s="130" t="s">
        <v>137</v>
      </c>
    </row>
    <row r="3" ht="15.75">
      <c r="H3" s="130" t="s">
        <v>183</v>
      </c>
    </row>
    <row r="4" ht="18.75">
      <c r="H4" s="133"/>
    </row>
    <row r="6" ht="15.75">
      <c r="H6" s="134" t="s">
        <v>3</v>
      </c>
    </row>
    <row r="7" ht="15.75">
      <c r="H7" s="139" t="s">
        <v>213</v>
      </c>
    </row>
    <row r="8" spans="8:11" ht="15.75">
      <c r="H8" s="138" t="s">
        <v>138</v>
      </c>
      <c r="I8" s="138"/>
      <c r="J8" s="138"/>
      <c r="K8" s="138"/>
    </row>
    <row r="9" ht="15.75">
      <c r="H9" s="218" t="s">
        <v>4</v>
      </c>
    </row>
    <row r="10" spans="8:12" ht="15.75">
      <c r="H10" s="221" t="s">
        <v>214</v>
      </c>
      <c r="I10" s="138"/>
      <c r="J10" s="138"/>
      <c r="K10" s="138"/>
      <c r="L10" s="138"/>
    </row>
    <row r="11" spans="8:16" s="219" customFormat="1" ht="11.25">
      <c r="H11" s="218" t="s">
        <v>215</v>
      </c>
      <c r="K11" s="220"/>
      <c r="L11" s="220"/>
      <c r="M11" s="220"/>
      <c r="N11" s="220"/>
      <c r="O11" s="220"/>
      <c r="P11" s="220"/>
    </row>
    <row r="12" ht="15.75">
      <c r="H12" s="130" t="s">
        <v>313</v>
      </c>
    </row>
    <row r="13" spans="2:8" ht="18.75">
      <c r="B13" s="136"/>
      <c r="H13" s="132"/>
    </row>
    <row r="14" spans="2:8" ht="18.75">
      <c r="B14" s="136"/>
      <c r="H14" s="132"/>
    </row>
    <row r="15" spans="2:8" ht="18.75">
      <c r="B15" s="136"/>
      <c r="H15" s="132"/>
    </row>
    <row r="16" ht="18.75">
      <c r="D16" s="136" t="s">
        <v>5</v>
      </c>
    </row>
    <row r="17" ht="18.75">
      <c r="D17" s="136" t="s">
        <v>243</v>
      </c>
    </row>
    <row r="18" ht="18.75">
      <c r="D18" s="136"/>
    </row>
    <row r="19" spans="1:8" ht="18.75">
      <c r="A19" s="129" t="s">
        <v>129</v>
      </c>
      <c r="B19" s="259" t="s">
        <v>244</v>
      </c>
      <c r="C19" s="137" t="s">
        <v>126</v>
      </c>
      <c r="D19" s="138"/>
      <c r="E19" s="138"/>
      <c r="F19" s="138"/>
      <c r="G19" s="138"/>
      <c r="H19" s="138"/>
    </row>
    <row r="20" ht="15.75">
      <c r="B20" s="260" t="s">
        <v>6</v>
      </c>
    </row>
    <row r="21" spans="1:8" ht="18.75">
      <c r="A21" s="129" t="s">
        <v>128</v>
      </c>
      <c r="B21" s="259" t="s">
        <v>245</v>
      </c>
      <c r="C21" s="137" t="s">
        <v>126</v>
      </c>
      <c r="D21" s="138"/>
      <c r="E21" s="138"/>
      <c r="F21" s="138"/>
      <c r="G21" s="138"/>
      <c r="H21" s="138"/>
    </row>
    <row r="22" spans="2:5" ht="15.75">
      <c r="B22" s="261" t="s">
        <v>7</v>
      </c>
      <c r="C22" s="141"/>
      <c r="D22" s="141"/>
      <c r="E22" s="141"/>
    </row>
    <row r="23" spans="1:15" ht="82.5" customHeight="1">
      <c r="A23" s="129" t="s">
        <v>127</v>
      </c>
      <c r="B23" s="259" t="s">
        <v>258</v>
      </c>
      <c r="C23" s="287">
        <v>1040.101</v>
      </c>
      <c r="D23" s="362" t="s">
        <v>257</v>
      </c>
      <c r="E23" s="362"/>
      <c r="F23" s="362"/>
      <c r="G23" s="362"/>
      <c r="H23" s="362"/>
      <c r="I23" s="362"/>
      <c r="J23" s="363"/>
      <c r="K23" s="363"/>
      <c r="L23" s="142"/>
      <c r="M23" s="142"/>
      <c r="N23" s="142"/>
      <c r="O23" s="142"/>
    </row>
    <row r="24" spans="2:6" ht="15.75">
      <c r="B24" s="140" t="s">
        <v>216</v>
      </c>
      <c r="C24" s="141"/>
      <c r="D24" s="141"/>
      <c r="E24" s="141"/>
      <c r="F24" s="141"/>
    </row>
    <row r="25" spans="1:6" ht="18.75">
      <c r="A25" s="129" t="s">
        <v>130</v>
      </c>
      <c r="B25" s="133" t="s">
        <v>149</v>
      </c>
      <c r="E25" s="143">
        <f>G80</f>
        <v>24086.664999999997</v>
      </c>
      <c r="F25" s="145" t="s">
        <v>156</v>
      </c>
    </row>
    <row r="26" spans="2:6" ht="18.75">
      <c r="B26" s="133" t="s">
        <v>150</v>
      </c>
      <c r="E26" s="143">
        <f>E25</f>
        <v>24086.664999999997</v>
      </c>
      <c r="F26" s="145" t="s">
        <v>99</v>
      </c>
    </row>
    <row r="27" spans="2:6" ht="18.75">
      <c r="B27" s="133" t="s">
        <v>151</v>
      </c>
      <c r="E27" s="146">
        <f>M57</f>
        <v>0</v>
      </c>
      <c r="F27" s="145" t="s">
        <v>100</v>
      </c>
    </row>
    <row r="28" spans="1:16" ht="18.75">
      <c r="A28" s="129" t="s">
        <v>131</v>
      </c>
      <c r="B28" s="302" t="s">
        <v>136</v>
      </c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</row>
    <row r="29" spans="1:16" ht="18.75">
      <c r="A29" s="126" t="s">
        <v>158</v>
      </c>
      <c r="B29" s="310" t="s">
        <v>217</v>
      </c>
      <c r="C29" s="310"/>
      <c r="D29" s="310"/>
      <c r="E29" s="310"/>
      <c r="F29" s="310"/>
      <c r="G29" s="128"/>
      <c r="H29" s="128"/>
      <c r="I29" s="128"/>
      <c r="J29" s="128"/>
      <c r="K29" s="128"/>
      <c r="L29" s="128"/>
      <c r="M29" s="128"/>
      <c r="N29" s="128"/>
      <c r="O29" s="128"/>
      <c r="P29" s="128"/>
    </row>
    <row r="30" spans="1:16" ht="18.75" customHeight="1">
      <c r="A30" s="126" t="s">
        <v>159</v>
      </c>
      <c r="B30" s="310" t="s">
        <v>248</v>
      </c>
      <c r="C30" s="310"/>
      <c r="D30" s="310"/>
      <c r="E30" s="310"/>
      <c r="F30" s="310"/>
      <c r="G30" s="310"/>
      <c r="H30" s="128"/>
      <c r="I30" s="128"/>
      <c r="J30" s="128"/>
      <c r="K30" s="128"/>
      <c r="L30" s="128"/>
      <c r="M30" s="128"/>
      <c r="N30" s="128"/>
      <c r="O30" s="128"/>
      <c r="P30" s="128"/>
    </row>
    <row r="31" spans="1:16" ht="20.25" customHeight="1">
      <c r="A31" s="126" t="s">
        <v>160</v>
      </c>
      <c r="B31" s="310" t="s">
        <v>212</v>
      </c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128"/>
    </row>
    <row r="32" spans="1:16" ht="47.25" customHeight="1">
      <c r="A32" s="126" t="s">
        <v>161</v>
      </c>
      <c r="B32" s="310" t="s">
        <v>259</v>
      </c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128"/>
    </row>
    <row r="33" spans="1:16" ht="18.75" customHeight="1">
      <c r="A33" s="126" t="s">
        <v>162</v>
      </c>
      <c r="B33" s="310" t="s">
        <v>260</v>
      </c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269"/>
      <c r="P33" s="128"/>
    </row>
    <row r="34" spans="1:16" ht="18.75" customHeight="1">
      <c r="A34" s="126" t="s">
        <v>211</v>
      </c>
      <c r="B34" s="310" t="s">
        <v>222</v>
      </c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128"/>
    </row>
    <row r="35" spans="1:16" ht="18.75" customHeight="1">
      <c r="A35" s="126" t="s">
        <v>249</v>
      </c>
      <c r="B35" s="310" t="s">
        <v>250</v>
      </c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269"/>
      <c r="P35" s="128"/>
    </row>
    <row r="36" spans="1:16" ht="18.75">
      <c r="A36" s="126" t="s">
        <v>261</v>
      </c>
      <c r="B36" s="310" t="s">
        <v>256</v>
      </c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128"/>
      <c r="N36" s="128"/>
      <c r="O36" s="128"/>
      <c r="P36" s="128"/>
    </row>
    <row r="37" spans="1:16" ht="15.75" customHeight="1">
      <c r="A37" s="129" t="s">
        <v>132</v>
      </c>
      <c r="B37" s="125" t="s">
        <v>163</v>
      </c>
      <c r="M37" s="147"/>
      <c r="N37" s="147"/>
      <c r="O37" s="147"/>
      <c r="P37" s="147"/>
    </row>
    <row r="38" spans="2:16" ht="57" customHeight="1">
      <c r="B38" s="310" t="s">
        <v>262</v>
      </c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147"/>
    </row>
    <row r="39" spans="2:16" ht="15.75"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9"/>
      <c r="N39" s="149"/>
      <c r="O39" s="149"/>
      <c r="P39" s="147"/>
    </row>
    <row r="40" spans="1:16" ht="18.75">
      <c r="A40" s="129" t="s">
        <v>133</v>
      </c>
      <c r="B40" s="310" t="s">
        <v>184</v>
      </c>
      <c r="C40" s="310"/>
      <c r="D40" s="310"/>
      <c r="E40" s="310"/>
      <c r="F40" s="310"/>
      <c r="G40" s="310"/>
      <c r="H40" s="310"/>
      <c r="I40" s="310"/>
      <c r="J40" s="310"/>
      <c r="K40" s="148"/>
      <c r="L40" s="148"/>
      <c r="M40" s="149"/>
      <c r="N40" s="149"/>
      <c r="O40" s="149"/>
      <c r="P40" s="147"/>
    </row>
    <row r="41" spans="1:16" ht="31.5" customHeight="1">
      <c r="A41" s="151" t="s">
        <v>8</v>
      </c>
      <c r="B41" s="189" t="s">
        <v>185</v>
      </c>
      <c r="C41" s="262" t="s">
        <v>186</v>
      </c>
      <c r="D41" s="299" t="s">
        <v>187</v>
      </c>
      <c r="E41" s="299"/>
      <c r="F41" s="299"/>
      <c r="G41" s="299"/>
      <c r="H41" s="299"/>
      <c r="I41" s="299"/>
      <c r="J41" s="299"/>
      <c r="K41" s="142"/>
      <c r="L41" s="142"/>
      <c r="M41" s="149"/>
      <c r="N41" s="149"/>
      <c r="O41" s="149"/>
      <c r="P41" s="147"/>
    </row>
    <row r="42" spans="1:16" ht="40.5" customHeight="1">
      <c r="A42" s="151">
        <v>1</v>
      </c>
      <c r="B42" s="288" t="s">
        <v>263</v>
      </c>
      <c r="C42" s="266">
        <v>1010</v>
      </c>
      <c r="D42" s="355" t="s">
        <v>264</v>
      </c>
      <c r="E42" s="367"/>
      <c r="F42" s="367"/>
      <c r="G42" s="367"/>
      <c r="H42" s="367"/>
      <c r="I42" s="367"/>
      <c r="J42" s="368"/>
      <c r="K42" s="142"/>
      <c r="L42" s="142"/>
      <c r="M42" s="149"/>
      <c r="N42" s="149"/>
      <c r="O42" s="149"/>
      <c r="P42" s="147"/>
    </row>
    <row r="43" spans="1:16" ht="42" customHeight="1">
      <c r="A43" s="151">
        <v>2</v>
      </c>
      <c r="B43" s="288" t="s">
        <v>265</v>
      </c>
      <c r="C43" s="266">
        <v>1010</v>
      </c>
      <c r="D43" s="355" t="s">
        <v>266</v>
      </c>
      <c r="E43" s="367"/>
      <c r="F43" s="367"/>
      <c r="G43" s="367"/>
      <c r="H43" s="367"/>
      <c r="I43" s="367"/>
      <c r="J43" s="368"/>
      <c r="K43" s="142"/>
      <c r="L43" s="142"/>
      <c r="M43" s="149"/>
      <c r="N43" s="149"/>
      <c r="O43" s="149"/>
      <c r="P43" s="147"/>
    </row>
    <row r="44" spans="1:16" ht="22.5" customHeight="1">
      <c r="A44" s="151">
        <v>3</v>
      </c>
      <c r="B44" s="288" t="s">
        <v>267</v>
      </c>
      <c r="C44" s="266">
        <v>1010</v>
      </c>
      <c r="D44" s="355" t="s">
        <v>268</v>
      </c>
      <c r="E44" s="367"/>
      <c r="F44" s="367"/>
      <c r="G44" s="367"/>
      <c r="H44" s="367"/>
      <c r="I44" s="367"/>
      <c r="J44" s="368"/>
      <c r="K44" s="142"/>
      <c r="L44" s="142"/>
      <c r="M44" s="149"/>
      <c r="N44" s="149"/>
      <c r="O44" s="149"/>
      <c r="P44" s="147"/>
    </row>
    <row r="45" spans="1:16" ht="47.25" customHeight="1">
      <c r="A45" s="151">
        <v>4</v>
      </c>
      <c r="B45" s="288" t="s">
        <v>269</v>
      </c>
      <c r="C45" s="266">
        <v>1040</v>
      </c>
      <c r="D45" s="355" t="s">
        <v>270</v>
      </c>
      <c r="E45" s="367"/>
      <c r="F45" s="367"/>
      <c r="G45" s="367"/>
      <c r="H45" s="367"/>
      <c r="I45" s="367"/>
      <c r="J45" s="368"/>
      <c r="K45" s="142"/>
      <c r="L45" s="142"/>
      <c r="M45" s="149"/>
      <c r="N45" s="149"/>
      <c r="O45" s="149"/>
      <c r="P45" s="147"/>
    </row>
    <row r="46" spans="1:16" ht="59.25" customHeight="1">
      <c r="A46" s="151">
        <v>5</v>
      </c>
      <c r="B46" s="288" t="s">
        <v>271</v>
      </c>
      <c r="C46" s="266">
        <v>1010</v>
      </c>
      <c r="D46" s="355" t="s">
        <v>272</v>
      </c>
      <c r="E46" s="367"/>
      <c r="F46" s="367"/>
      <c r="G46" s="367"/>
      <c r="H46" s="367"/>
      <c r="I46" s="367"/>
      <c r="J46" s="368"/>
      <c r="K46" s="142"/>
      <c r="L46" s="142"/>
      <c r="M46" s="149"/>
      <c r="N46" s="149"/>
      <c r="O46" s="149"/>
      <c r="P46" s="147"/>
    </row>
    <row r="47" spans="1:16" ht="15.75" hidden="1">
      <c r="A47" s="151"/>
      <c r="B47" s="189"/>
      <c r="C47" s="262"/>
      <c r="D47" s="355"/>
      <c r="E47" s="356"/>
      <c r="F47" s="356"/>
      <c r="G47" s="356"/>
      <c r="H47" s="356"/>
      <c r="I47" s="356"/>
      <c r="J47" s="357"/>
      <c r="K47" s="142"/>
      <c r="L47" s="142"/>
      <c r="M47" s="149"/>
      <c r="N47" s="149"/>
      <c r="O47" s="149"/>
      <c r="P47" s="147"/>
    </row>
    <row r="48" spans="1:16" ht="15.75" hidden="1">
      <c r="A48" s="151"/>
      <c r="B48" s="189"/>
      <c r="C48" s="262"/>
      <c r="D48" s="355"/>
      <c r="E48" s="356"/>
      <c r="F48" s="356"/>
      <c r="G48" s="356"/>
      <c r="H48" s="356"/>
      <c r="I48" s="356"/>
      <c r="J48" s="357"/>
      <c r="K48" s="142"/>
      <c r="L48" s="142"/>
      <c r="M48" s="149"/>
      <c r="N48" s="149"/>
      <c r="O48" s="149"/>
      <c r="P48" s="147"/>
    </row>
    <row r="49" spans="1:16" ht="15.75" hidden="1">
      <c r="A49" s="151">
        <v>8</v>
      </c>
      <c r="B49" s="189"/>
      <c r="C49" s="262"/>
      <c r="D49" s="266"/>
      <c r="E49" s="267"/>
      <c r="F49" s="267"/>
      <c r="G49" s="267"/>
      <c r="H49" s="267"/>
      <c r="I49" s="267"/>
      <c r="J49" s="268"/>
      <c r="K49" s="142"/>
      <c r="L49" s="142"/>
      <c r="M49" s="149"/>
      <c r="N49" s="149"/>
      <c r="O49" s="149"/>
      <c r="P49" s="147"/>
    </row>
    <row r="50" spans="1:16" ht="15.75" hidden="1">
      <c r="A50" s="151">
        <v>9</v>
      </c>
      <c r="B50" s="189"/>
      <c r="C50" s="262"/>
      <c r="D50" s="266"/>
      <c r="E50" s="267"/>
      <c r="F50" s="267"/>
      <c r="G50" s="267"/>
      <c r="H50" s="267"/>
      <c r="I50" s="267"/>
      <c r="J50" s="268"/>
      <c r="K50" s="142"/>
      <c r="L50" s="142"/>
      <c r="M50" s="149"/>
      <c r="N50" s="149"/>
      <c r="O50" s="149"/>
      <c r="P50" s="147"/>
    </row>
    <row r="51" spans="1:10" ht="15.75" hidden="1">
      <c r="A51" s="151">
        <v>10</v>
      </c>
      <c r="B51" s="189"/>
      <c r="C51" s="262"/>
      <c r="D51" s="364"/>
      <c r="E51" s="365"/>
      <c r="F51" s="365"/>
      <c r="G51" s="365"/>
      <c r="H51" s="365"/>
      <c r="I51" s="365"/>
      <c r="J51" s="366"/>
    </row>
    <row r="52" spans="1:2" ht="18.75">
      <c r="A52" s="129" t="s">
        <v>134</v>
      </c>
      <c r="B52" s="125" t="s">
        <v>188</v>
      </c>
    </row>
    <row r="53" spans="2:15" ht="15.75">
      <c r="B53" s="153"/>
      <c r="C53" s="154"/>
      <c r="D53" s="154"/>
      <c r="E53" s="154"/>
      <c r="F53" s="154"/>
      <c r="G53" s="154"/>
      <c r="H53" s="154" t="s">
        <v>9</v>
      </c>
      <c r="I53" s="154"/>
      <c r="J53" s="154"/>
      <c r="K53" s="154"/>
      <c r="L53" s="154"/>
      <c r="M53" s="154"/>
      <c r="N53" s="154"/>
      <c r="O53" s="154"/>
    </row>
    <row r="54" spans="1:14" ht="15.75" customHeight="1">
      <c r="A54" s="329" t="s">
        <v>8</v>
      </c>
      <c r="B54" s="299" t="s">
        <v>185</v>
      </c>
      <c r="C54" s="299" t="s">
        <v>186</v>
      </c>
      <c r="D54" s="294" t="s">
        <v>189</v>
      </c>
      <c r="E54" s="295"/>
      <c r="F54" s="296"/>
      <c r="G54" s="330" t="s">
        <v>21</v>
      </c>
      <c r="H54" s="292" t="s">
        <v>98</v>
      </c>
      <c r="I54" s="292" t="s">
        <v>10</v>
      </c>
      <c r="J54" s="196"/>
      <c r="K54" s="196"/>
      <c r="L54" s="311"/>
      <c r="M54" s="311"/>
      <c r="N54" s="311"/>
    </row>
    <row r="55" spans="1:14" ht="28.5" customHeight="1">
      <c r="A55" s="329"/>
      <c r="B55" s="299"/>
      <c r="C55" s="299"/>
      <c r="D55" s="297"/>
      <c r="E55" s="298"/>
      <c r="F55" s="334"/>
      <c r="G55" s="330"/>
      <c r="H55" s="293"/>
      <c r="I55" s="293"/>
      <c r="J55" s="311"/>
      <c r="K55" s="311"/>
      <c r="L55" s="311"/>
      <c r="M55" s="311"/>
      <c r="N55" s="311"/>
    </row>
    <row r="56" spans="1:14" ht="15" customHeight="1" hidden="1">
      <c r="A56" s="329"/>
      <c r="B56" s="190"/>
      <c r="C56" s="190"/>
      <c r="D56" s="335"/>
      <c r="E56" s="336"/>
      <c r="F56" s="337"/>
      <c r="G56" s="330"/>
      <c r="H56" s="155"/>
      <c r="I56" s="155"/>
      <c r="J56" s="311"/>
      <c r="K56" s="311"/>
      <c r="L56" s="311"/>
      <c r="M56" s="311"/>
      <c r="N56" s="311"/>
    </row>
    <row r="57" spans="1:16" s="195" customFormat="1" ht="21.75" customHeight="1">
      <c r="A57" s="192">
        <v>1</v>
      </c>
      <c r="B57" s="192">
        <v>2</v>
      </c>
      <c r="C57" s="192">
        <v>3</v>
      </c>
      <c r="D57" s="305">
        <v>4</v>
      </c>
      <c r="E57" s="306"/>
      <c r="F57" s="307"/>
      <c r="G57" s="192">
        <v>5</v>
      </c>
      <c r="H57" s="192">
        <v>6</v>
      </c>
      <c r="I57" s="192">
        <v>7</v>
      </c>
      <c r="J57" s="193"/>
      <c r="K57" s="193"/>
      <c r="L57" s="193"/>
      <c r="M57" s="193"/>
      <c r="N57" s="193"/>
      <c r="O57" s="194"/>
      <c r="P57" s="194"/>
    </row>
    <row r="58" spans="1:14" ht="190.5" customHeight="1">
      <c r="A58" s="150"/>
      <c r="B58" s="258" t="s">
        <v>258</v>
      </c>
      <c r="C58" s="289">
        <f>C23</f>
        <v>1040.101</v>
      </c>
      <c r="D58" s="324" t="s">
        <v>257</v>
      </c>
      <c r="E58" s="308"/>
      <c r="F58" s="309"/>
      <c r="G58" s="275">
        <f>G59+G62+G65+G68+G71+G74+G77</f>
        <v>24086.664999999997</v>
      </c>
      <c r="H58" s="157"/>
      <c r="I58" s="276">
        <f>SUM(G58:H58)</f>
        <v>24086.664999999997</v>
      </c>
      <c r="J58" s="158"/>
      <c r="K58" s="158"/>
      <c r="L58" s="158"/>
      <c r="M58" s="158"/>
      <c r="N58" s="158"/>
    </row>
    <row r="59" spans="1:14" ht="48" customHeight="1">
      <c r="A59" s="150">
        <v>1</v>
      </c>
      <c r="B59" s="258" t="s">
        <v>263</v>
      </c>
      <c r="C59" s="191">
        <v>1010</v>
      </c>
      <c r="D59" s="324" t="s">
        <v>264</v>
      </c>
      <c r="E59" s="325"/>
      <c r="F59" s="326"/>
      <c r="G59" s="274">
        <v>17863.85</v>
      </c>
      <c r="H59" s="157"/>
      <c r="I59" s="157">
        <f>G59</f>
        <v>17863.85</v>
      </c>
      <c r="J59" s="158"/>
      <c r="K59" s="158"/>
      <c r="L59" s="158"/>
      <c r="M59" s="158"/>
      <c r="N59" s="158"/>
    </row>
    <row r="60" spans="1:14" ht="17.25" customHeight="1">
      <c r="A60" s="150"/>
      <c r="B60" s="258"/>
      <c r="C60" s="191"/>
      <c r="D60" s="270"/>
      <c r="E60" s="271" t="s">
        <v>274</v>
      </c>
      <c r="F60" s="272"/>
      <c r="G60" s="275"/>
      <c r="H60" s="157"/>
      <c r="I60" s="276"/>
      <c r="J60" s="158"/>
      <c r="K60" s="158"/>
      <c r="L60" s="158"/>
      <c r="M60" s="158"/>
      <c r="N60" s="158"/>
    </row>
    <row r="61" spans="1:14" ht="46.5" customHeight="1">
      <c r="A61" s="150"/>
      <c r="B61" s="258"/>
      <c r="C61" s="191"/>
      <c r="D61" s="322" t="s">
        <v>273</v>
      </c>
      <c r="E61" s="358"/>
      <c r="F61" s="359"/>
      <c r="G61" s="275"/>
      <c r="H61" s="157"/>
      <c r="I61" s="276"/>
      <c r="J61" s="158"/>
      <c r="K61" s="158"/>
      <c r="L61" s="158"/>
      <c r="M61" s="158"/>
      <c r="N61" s="158"/>
    </row>
    <row r="62" spans="1:14" ht="65.25" customHeight="1">
      <c r="A62" s="150">
        <v>2</v>
      </c>
      <c r="B62" s="291" t="s">
        <v>265</v>
      </c>
      <c r="C62" s="191">
        <v>1010</v>
      </c>
      <c r="D62" s="324" t="str">
        <f>D43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62" s="325"/>
      <c r="F62" s="326"/>
      <c r="G62" s="274">
        <v>3726.8</v>
      </c>
      <c r="H62" s="157"/>
      <c r="I62" s="157">
        <f>G62</f>
        <v>3726.8</v>
      </c>
      <c r="J62" s="158"/>
      <c r="K62" s="158"/>
      <c r="L62" s="158"/>
      <c r="M62" s="158"/>
      <c r="N62" s="158"/>
    </row>
    <row r="63" spans="1:14" ht="18" customHeight="1">
      <c r="A63" s="150"/>
      <c r="B63" s="258"/>
      <c r="C63" s="191"/>
      <c r="D63" s="270"/>
      <c r="E63" s="271" t="s">
        <v>274</v>
      </c>
      <c r="F63" s="272"/>
      <c r="G63" s="274"/>
      <c r="H63" s="157"/>
      <c r="I63" s="157"/>
      <c r="J63" s="158"/>
      <c r="K63" s="158"/>
      <c r="L63" s="158"/>
      <c r="M63" s="158"/>
      <c r="N63" s="158"/>
    </row>
    <row r="64" spans="1:14" ht="70.5" customHeight="1">
      <c r="A64" s="150"/>
      <c r="B64" s="258"/>
      <c r="C64" s="191"/>
      <c r="D64" s="324" t="s">
        <v>275</v>
      </c>
      <c r="E64" s="325"/>
      <c r="F64" s="326"/>
      <c r="G64" s="274"/>
      <c r="H64" s="157"/>
      <c r="I64" s="157"/>
      <c r="J64" s="158"/>
      <c r="K64" s="158"/>
      <c r="L64" s="158"/>
      <c r="M64" s="158"/>
      <c r="N64" s="158"/>
    </row>
    <row r="65" spans="1:14" ht="51.75" customHeight="1">
      <c r="A65" s="150">
        <v>3</v>
      </c>
      <c r="B65" s="291" t="s">
        <v>267</v>
      </c>
      <c r="C65" s="191">
        <v>1010</v>
      </c>
      <c r="D65" s="324" t="str">
        <f>D44</f>
        <v>Надання допомоги по догляду за особами з інвалідністю I чи II групи внаслідок психічного розладу</v>
      </c>
      <c r="E65" s="325"/>
      <c r="F65" s="326"/>
      <c r="G65" s="274">
        <v>2442.015</v>
      </c>
      <c r="H65" s="157"/>
      <c r="I65" s="157">
        <f>G65</f>
        <v>2442.015</v>
      </c>
      <c r="J65" s="158"/>
      <c r="K65" s="158"/>
      <c r="L65" s="158"/>
      <c r="M65" s="158"/>
      <c r="N65" s="158"/>
    </row>
    <row r="66" spans="1:14" ht="18.75" customHeight="1">
      <c r="A66" s="150"/>
      <c r="B66" s="258"/>
      <c r="C66" s="191"/>
      <c r="D66" s="270"/>
      <c r="E66" s="271" t="s">
        <v>274</v>
      </c>
      <c r="F66" s="273"/>
      <c r="G66" s="274"/>
      <c r="H66" s="157"/>
      <c r="I66" s="157"/>
      <c r="J66" s="158"/>
      <c r="K66" s="158"/>
      <c r="L66" s="158"/>
      <c r="M66" s="158"/>
      <c r="N66" s="158"/>
    </row>
    <row r="67" spans="1:14" ht="33" customHeight="1">
      <c r="A67" s="150"/>
      <c r="B67" s="258"/>
      <c r="C67" s="191"/>
      <c r="D67" s="324" t="s">
        <v>276</v>
      </c>
      <c r="E67" s="325"/>
      <c r="F67" s="326"/>
      <c r="H67" s="157"/>
      <c r="I67" s="157"/>
      <c r="J67" s="158"/>
      <c r="K67" s="158"/>
      <c r="L67" s="158"/>
      <c r="M67" s="158"/>
      <c r="N67" s="158"/>
    </row>
    <row r="68" spans="1:14" ht="72.75" customHeight="1">
      <c r="A68" s="150">
        <v>4</v>
      </c>
      <c r="B68" s="291" t="s">
        <v>269</v>
      </c>
      <c r="C68" s="191">
        <v>1040</v>
      </c>
      <c r="D68" s="324" t="str">
        <f>D45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68" s="325"/>
      <c r="F68" s="326"/>
      <c r="G68" s="274">
        <v>50</v>
      </c>
      <c r="H68" s="157"/>
      <c r="I68" s="157">
        <f>G68</f>
        <v>50</v>
      </c>
      <c r="J68" s="158"/>
      <c r="K68" s="158"/>
      <c r="L68" s="158"/>
      <c r="M68" s="158"/>
      <c r="N68" s="158"/>
    </row>
    <row r="69" spans="1:14" ht="18" customHeight="1">
      <c r="A69" s="150"/>
      <c r="B69" s="258"/>
      <c r="C69" s="191"/>
      <c r="D69" s="270"/>
      <c r="E69" s="271" t="s">
        <v>274</v>
      </c>
      <c r="F69" s="273"/>
      <c r="G69" s="274"/>
      <c r="H69" s="157"/>
      <c r="I69" s="157"/>
      <c r="J69" s="158"/>
      <c r="K69" s="158"/>
      <c r="L69" s="158"/>
      <c r="M69" s="158"/>
      <c r="N69" s="158"/>
    </row>
    <row r="70" spans="1:14" ht="31.5" customHeight="1">
      <c r="A70" s="150"/>
      <c r="B70" s="258"/>
      <c r="C70" s="191"/>
      <c r="D70" s="324" t="s">
        <v>251</v>
      </c>
      <c r="E70" s="325"/>
      <c r="F70" s="326"/>
      <c r="G70" s="274"/>
      <c r="H70" s="157"/>
      <c r="I70" s="157"/>
      <c r="J70" s="158"/>
      <c r="K70" s="158"/>
      <c r="L70" s="158"/>
      <c r="M70" s="158"/>
      <c r="N70" s="158"/>
    </row>
    <row r="71" spans="1:14" ht="84.75" customHeight="1">
      <c r="A71" s="150">
        <v>5</v>
      </c>
      <c r="B71" s="291" t="s">
        <v>271</v>
      </c>
      <c r="C71" s="191">
        <v>1040</v>
      </c>
      <c r="D71" s="324" t="str">
        <f>D46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71" s="325"/>
      <c r="F71" s="326"/>
      <c r="G71" s="274">
        <v>4</v>
      </c>
      <c r="H71" s="157"/>
      <c r="I71" s="157">
        <f>G71</f>
        <v>4</v>
      </c>
      <c r="J71" s="158"/>
      <c r="K71" s="158"/>
      <c r="L71" s="158"/>
      <c r="M71" s="158"/>
      <c r="N71" s="158"/>
    </row>
    <row r="72" spans="1:14" ht="18.75" customHeight="1">
      <c r="A72" s="150"/>
      <c r="B72" s="191"/>
      <c r="C72" s="191"/>
      <c r="D72" s="270"/>
      <c r="E72" s="271" t="s">
        <v>252</v>
      </c>
      <c r="F72" s="273"/>
      <c r="G72" s="274"/>
      <c r="H72" s="157"/>
      <c r="I72" s="157"/>
      <c r="J72" s="158"/>
      <c r="K72" s="158"/>
      <c r="L72" s="158"/>
      <c r="M72" s="158"/>
      <c r="N72" s="158"/>
    </row>
    <row r="73" spans="1:14" ht="82.5" customHeight="1">
      <c r="A73" s="150"/>
      <c r="B73" s="191"/>
      <c r="C73" s="191"/>
      <c r="D73" s="324" t="s">
        <v>277</v>
      </c>
      <c r="E73" s="325"/>
      <c r="F73" s="326"/>
      <c r="G73" s="274"/>
      <c r="H73" s="157"/>
      <c r="I73" s="157"/>
      <c r="J73" s="158"/>
      <c r="K73" s="158"/>
      <c r="L73" s="158"/>
      <c r="M73" s="158"/>
      <c r="N73" s="158"/>
    </row>
    <row r="74" spans="1:14" ht="33" customHeight="1" hidden="1">
      <c r="A74" s="150"/>
      <c r="B74" s="150"/>
      <c r="C74" s="191"/>
      <c r="D74" s="324"/>
      <c r="E74" s="325"/>
      <c r="F74" s="326"/>
      <c r="G74" s="274"/>
      <c r="H74" s="157"/>
      <c r="I74" s="157"/>
      <c r="J74" s="158"/>
      <c r="K74" s="158"/>
      <c r="L74" s="158"/>
      <c r="M74" s="158"/>
      <c r="N74" s="158"/>
    </row>
    <row r="75" spans="1:14" ht="18" customHeight="1" hidden="1">
      <c r="A75" s="150"/>
      <c r="B75" s="191"/>
      <c r="C75" s="191"/>
      <c r="D75" s="270"/>
      <c r="E75" s="271"/>
      <c r="F75" s="273"/>
      <c r="G75" s="274"/>
      <c r="H75" s="157"/>
      <c r="I75" s="157"/>
      <c r="J75" s="158"/>
      <c r="K75" s="158"/>
      <c r="L75" s="158"/>
      <c r="M75" s="158"/>
      <c r="N75" s="158"/>
    </row>
    <row r="76" spans="1:14" ht="31.5" customHeight="1" hidden="1">
      <c r="A76" s="150"/>
      <c r="B76" s="191"/>
      <c r="C76" s="191"/>
      <c r="D76" s="324"/>
      <c r="E76" s="325"/>
      <c r="F76" s="326"/>
      <c r="G76" s="274"/>
      <c r="H76" s="157"/>
      <c r="I76" s="157"/>
      <c r="J76" s="158"/>
      <c r="K76" s="158"/>
      <c r="L76" s="158"/>
      <c r="M76" s="158"/>
      <c r="N76" s="158"/>
    </row>
    <row r="77" spans="1:14" ht="29.25" customHeight="1" hidden="1">
      <c r="A77" s="150"/>
      <c r="B77" s="150"/>
      <c r="C77" s="191"/>
      <c r="D77" s="324"/>
      <c r="E77" s="325"/>
      <c r="F77" s="326"/>
      <c r="G77" s="274"/>
      <c r="H77" s="157"/>
      <c r="I77" s="157"/>
      <c r="J77" s="158"/>
      <c r="K77" s="158"/>
      <c r="L77" s="158"/>
      <c r="M77" s="158"/>
      <c r="N77" s="158"/>
    </row>
    <row r="78" spans="1:14" ht="18.75" customHeight="1" hidden="1">
      <c r="A78" s="150"/>
      <c r="B78" s="191"/>
      <c r="C78" s="191"/>
      <c r="D78" s="270"/>
      <c r="E78" s="271"/>
      <c r="F78" s="273"/>
      <c r="G78" s="274"/>
      <c r="H78" s="157"/>
      <c r="I78" s="157"/>
      <c r="J78" s="158"/>
      <c r="K78" s="158"/>
      <c r="L78" s="158"/>
      <c r="M78" s="158"/>
      <c r="N78" s="158"/>
    </row>
    <row r="79" spans="1:14" ht="49.5" customHeight="1" hidden="1">
      <c r="A79" s="150"/>
      <c r="B79" s="191"/>
      <c r="C79" s="191"/>
      <c r="D79" s="324"/>
      <c r="E79" s="325"/>
      <c r="F79" s="326"/>
      <c r="G79" s="274"/>
      <c r="H79" s="157"/>
      <c r="I79" s="157"/>
      <c r="J79" s="158"/>
      <c r="K79" s="158"/>
      <c r="L79" s="158"/>
      <c r="M79" s="158"/>
      <c r="N79" s="158"/>
    </row>
    <row r="80" spans="1:14" ht="15.75">
      <c r="A80" s="150"/>
      <c r="B80" s="191"/>
      <c r="C80" s="191"/>
      <c r="D80" s="331" t="s">
        <v>190</v>
      </c>
      <c r="E80" s="332"/>
      <c r="F80" s="333"/>
      <c r="G80" s="274">
        <f>SUM(G59:G77)</f>
        <v>24086.664999999997</v>
      </c>
      <c r="H80" s="157"/>
      <c r="I80" s="157">
        <f>SUM(I59:I77)</f>
        <v>24086.664999999997</v>
      </c>
      <c r="J80" s="158"/>
      <c r="K80" s="158"/>
      <c r="L80" s="158"/>
      <c r="M80" s="158"/>
      <c r="N80" s="158"/>
    </row>
    <row r="81" spans="1:14" ht="12.75" customHeight="1">
      <c r="A81" s="152"/>
      <c r="B81" s="159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</row>
    <row r="82" spans="1:14" ht="15.75" customHeight="1">
      <c r="A82" s="129" t="s">
        <v>135</v>
      </c>
      <c r="B82" s="127" t="s">
        <v>157</v>
      </c>
      <c r="J82" s="158"/>
      <c r="K82" s="158"/>
      <c r="L82" s="158"/>
      <c r="M82" s="158"/>
      <c r="N82" s="158"/>
    </row>
    <row r="83" spans="2:9" ht="15.75">
      <c r="B83" s="160"/>
      <c r="C83" s="160"/>
      <c r="D83" s="160"/>
      <c r="E83" s="160"/>
      <c r="F83" s="160"/>
      <c r="G83" s="160"/>
      <c r="H83" s="126" t="s">
        <v>9</v>
      </c>
      <c r="I83" s="161"/>
    </row>
    <row r="84" spans="2:16" s="129" customFormat="1" ht="42" customHeight="1">
      <c r="B84" s="329" t="s">
        <v>191</v>
      </c>
      <c r="C84" s="329"/>
      <c r="D84" s="329"/>
      <c r="E84" s="191" t="s">
        <v>185</v>
      </c>
      <c r="F84" s="144" t="s">
        <v>21</v>
      </c>
      <c r="G84" s="144" t="s">
        <v>153</v>
      </c>
      <c r="H84" s="144" t="s">
        <v>10</v>
      </c>
      <c r="I84" s="304"/>
      <c r="J84" s="304"/>
      <c r="K84" s="304"/>
      <c r="L84" s="162"/>
      <c r="M84" s="162"/>
      <c r="N84" s="162"/>
      <c r="O84" s="162"/>
      <c r="P84" s="162"/>
    </row>
    <row r="85" spans="2:16" s="129" customFormat="1" ht="30" customHeight="1">
      <c r="B85" s="331" t="s">
        <v>255</v>
      </c>
      <c r="C85" s="332"/>
      <c r="D85" s="333"/>
      <c r="E85" s="258" t="str">
        <f>+B58</f>
        <v>0813080</v>
      </c>
      <c r="F85" s="163">
        <f>+G58</f>
        <v>24086.664999999997</v>
      </c>
      <c r="G85" s="150"/>
      <c r="H85" s="163">
        <f>SUM(F85:G85)</f>
        <v>24086.664999999997</v>
      </c>
      <c r="I85" s="152"/>
      <c r="J85" s="152"/>
      <c r="K85" s="164"/>
      <c r="L85" s="165"/>
      <c r="M85" s="165"/>
      <c r="N85" s="165"/>
      <c r="O85" s="165"/>
      <c r="P85" s="162"/>
    </row>
    <row r="86" spans="2:16" ht="15.75"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66"/>
    </row>
    <row r="87" spans="1:16" s="131" customFormat="1" ht="15.75" hidden="1">
      <c r="A87" s="162"/>
      <c r="B87" s="311"/>
      <c r="C87" s="311"/>
      <c r="D87" s="311"/>
      <c r="E87" s="311"/>
      <c r="F87" s="311"/>
      <c r="G87" s="311"/>
      <c r="H87" s="311"/>
      <c r="I87" s="311"/>
      <c r="J87" s="311"/>
      <c r="K87" s="311"/>
      <c r="L87" s="311"/>
      <c r="M87" s="311"/>
      <c r="N87" s="311"/>
      <c r="O87" s="311"/>
      <c r="P87" s="311"/>
    </row>
    <row r="88" spans="1:16" s="131" customFormat="1" ht="15.75" hidden="1">
      <c r="A88" s="162"/>
      <c r="B88" s="311"/>
      <c r="C88" s="311"/>
      <c r="D88" s="156"/>
      <c r="E88" s="156"/>
      <c r="F88" s="311"/>
      <c r="G88" s="156"/>
      <c r="H88" s="156"/>
      <c r="I88" s="311"/>
      <c r="J88" s="156"/>
      <c r="K88" s="156"/>
      <c r="L88" s="311"/>
      <c r="M88" s="156"/>
      <c r="N88" s="156"/>
      <c r="O88" s="311"/>
      <c r="P88" s="311"/>
    </row>
    <row r="89" spans="1:16" s="131" customFormat="1" ht="15.75" hidden="1">
      <c r="A89" s="162"/>
      <c r="B89" s="311"/>
      <c r="C89" s="311"/>
      <c r="D89" s="156"/>
      <c r="E89" s="156"/>
      <c r="F89" s="311"/>
      <c r="G89" s="156"/>
      <c r="H89" s="156"/>
      <c r="I89" s="311"/>
      <c r="J89" s="156"/>
      <c r="K89" s="156"/>
      <c r="L89" s="311"/>
      <c r="M89" s="156"/>
      <c r="N89" s="156"/>
      <c r="O89" s="311"/>
      <c r="P89" s="311"/>
    </row>
    <row r="90" spans="1:16" s="131" customFormat="1" ht="30.75" customHeight="1" hidden="1">
      <c r="A90" s="162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303"/>
      <c r="P90" s="303"/>
    </row>
    <row r="91" spans="1:16" s="131" customFormat="1" ht="15.75" hidden="1">
      <c r="A91" s="162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303"/>
      <c r="P91" s="303"/>
    </row>
    <row r="92" spans="1:16" s="131" customFormat="1" ht="15.75" hidden="1">
      <c r="A92" s="162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303"/>
      <c r="P92" s="303"/>
    </row>
    <row r="93" spans="1:16" s="131" customFormat="1" ht="15.75" hidden="1">
      <c r="A93" s="162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303"/>
      <c r="P93" s="303"/>
    </row>
    <row r="94" spans="1:16" s="131" customFormat="1" ht="15.75" hidden="1">
      <c r="A94" s="162"/>
      <c r="B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303"/>
      <c r="P94" s="303"/>
    </row>
    <row r="95" spans="1:16" s="131" customFormat="1" ht="15.75" hidden="1">
      <c r="A95" s="162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</row>
    <row r="96" ht="15.75" hidden="1">
      <c r="B96" s="135"/>
    </row>
    <row r="97" ht="15.75" hidden="1">
      <c r="B97" s="135"/>
    </row>
    <row r="98" spans="1:2" ht="18.75">
      <c r="A98" s="129" t="s">
        <v>152</v>
      </c>
      <c r="B98" s="125" t="s">
        <v>194</v>
      </c>
    </row>
    <row r="99" ht="18.75" hidden="1">
      <c r="B99" s="125"/>
    </row>
    <row r="100" spans="2:8" ht="18.75">
      <c r="B100" s="125"/>
      <c r="H100" s="126" t="s">
        <v>9</v>
      </c>
    </row>
    <row r="101" spans="1:17" ht="15" customHeight="1">
      <c r="A101" s="329" t="s">
        <v>8</v>
      </c>
      <c r="B101" s="300" t="s">
        <v>185</v>
      </c>
      <c r="C101" s="330" t="s">
        <v>195</v>
      </c>
      <c r="D101" s="330" t="s">
        <v>114</v>
      </c>
      <c r="E101" s="330" t="s">
        <v>115</v>
      </c>
      <c r="F101" s="330"/>
      <c r="G101" s="330" t="s">
        <v>196</v>
      </c>
      <c r="H101" s="330"/>
      <c r="I101" s="311"/>
      <c r="J101" s="311"/>
      <c r="K101" s="311"/>
      <c r="L101" s="311"/>
      <c r="M101" s="311"/>
      <c r="N101" s="311"/>
      <c r="O101" s="311"/>
      <c r="P101" s="311"/>
      <c r="Q101" s="311"/>
    </row>
    <row r="102" spans="1:17" ht="13.5" customHeight="1">
      <c r="A102" s="329"/>
      <c r="B102" s="301"/>
      <c r="C102" s="330"/>
      <c r="D102" s="330"/>
      <c r="E102" s="330"/>
      <c r="F102" s="330"/>
      <c r="G102" s="330"/>
      <c r="H102" s="330"/>
      <c r="I102" s="311"/>
      <c r="J102" s="311"/>
      <c r="K102" s="311"/>
      <c r="L102" s="311"/>
      <c r="M102" s="311"/>
      <c r="N102" s="311"/>
      <c r="O102" s="311"/>
      <c r="P102" s="311"/>
      <c r="Q102" s="311"/>
    </row>
    <row r="103" spans="1:17" ht="15.75" hidden="1">
      <c r="A103" s="329"/>
      <c r="B103" s="144"/>
      <c r="C103" s="330"/>
      <c r="D103" s="330"/>
      <c r="E103" s="330"/>
      <c r="F103" s="330"/>
      <c r="G103" s="330"/>
      <c r="H103" s="330"/>
      <c r="I103" s="311"/>
      <c r="J103" s="311"/>
      <c r="K103" s="311"/>
      <c r="L103" s="156"/>
      <c r="M103" s="156"/>
      <c r="N103" s="156"/>
      <c r="O103" s="156"/>
      <c r="P103" s="156"/>
      <c r="Q103" s="156"/>
    </row>
    <row r="104" spans="1:17" ht="15.75" hidden="1">
      <c r="A104" s="329"/>
      <c r="B104" s="144"/>
      <c r="C104" s="330"/>
      <c r="D104" s="330"/>
      <c r="E104" s="330"/>
      <c r="F104" s="330"/>
      <c r="G104" s="330"/>
      <c r="H104" s="330"/>
      <c r="I104" s="311"/>
      <c r="J104" s="311"/>
      <c r="K104" s="311"/>
      <c r="L104" s="156"/>
      <c r="M104" s="156"/>
      <c r="N104" s="156"/>
      <c r="O104" s="156"/>
      <c r="P104" s="156"/>
      <c r="Q104" s="156"/>
    </row>
    <row r="105" spans="1:17" ht="15.75" hidden="1">
      <c r="A105" s="329"/>
      <c r="B105" s="144"/>
      <c r="C105" s="330"/>
      <c r="D105" s="330"/>
      <c r="E105" s="330"/>
      <c r="F105" s="330"/>
      <c r="G105" s="330"/>
      <c r="H105" s="330"/>
      <c r="I105" s="311"/>
      <c r="J105" s="311"/>
      <c r="K105" s="311"/>
      <c r="L105" s="169"/>
      <c r="M105" s="169"/>
      <c r="N105" s="156"/>
      <c r="O105" s="169"/>
      <c r="P105" s="169"/>
      <c r="Q105" s="156"/>
    </row>
    <row r="106" spans="1:17" ht="15.75">
      <c r="A106" s="144"/>
      <c r="B106" s="280" t="str">
        <f>B23</f>
        <v>0813080</v>
      </c>
      <c r="C106" s="279"/>
      <c r="D106" s="155"/>
      <c r="E106" s="322"/>
      <c r="F106" s="323"/>
      <c r="G106" s="322"/>
      <c r="H106" s="323"/>
      <c r="I106" s="156"/>
      <c r="J106" s="156"/>
      <c r="K106" s="156"/>
      <c r="L106" s="169"/>
      <c r="M106" s="169"/>
      <c r="N106" s="156"/>
      <c r="O106" s="169"/>
      <c r="P106" s="169"/>
      <c r="Q106" s="156"/>
    </row>
    <row r="107" spans="1:17" ht="15.75">
      <c r="A107" s="282">
        <v>1</v>
      </c>
      <c r="B107" s="283" t="s">
        <v>263</v>
      </c>
      <c r="C107" s="284" t="s">
        <v>278</v>
      </c>
      <c r="D107" s="285"/>
      <c r="E107" s="286"/>
      <c r="F107" s="284"/>
      <c r="G107" s="286"/>
      <c r="H107" s="284"/>
      <c r="I107" s="156"/>
      <c r="J107" s="156"/>
      <c r="K107" s="156"/>
      <c r="L107" s="169"/>
      <c r="M107" s="169"/>
      <c r="N107" s="156"/>
      <c r="O107" s="169"/>
      <c r="P107" s="169"/>
      <c r="Q107" s="156"/>
    </row>
    <row r="108" spans="2:17" s="173" customFormat="1" ht="15.75">
      <c r="B108" s="277"/>
      <c r="C108" s="197" t="s">
        <v>11</v>
      </c>
      <c r="D108" s="171"/>
      <c r="E108" s="319"/>
      <c r="F108" s="319"/>
      <c r="G108" s="319"/>
      <c r="H108" s="319"/>
      <c r="I108" s="201"/>
      <c r="J108" s="313"/>
      <c r="K108" s="313"/>
      <c r="L108" s="172"/>
      <c r="M108" s="172"/>
      <c r="N108" s="172"/>
      <c r="O108" s="172"/>
      <c r="P108" s="172"/>
      <c r="Q108" s="172"/>
    </row>
    <row r="109" spans="1:17" s="173" customFormat="1" ht="46.5" customHeight="1">
      <c r="A109" s="170"/>
      <c r="B109" s="278"/>
      <c r="C109" s="198" t="s">
        <v>273</v>
      </c>
      <c r="D109" s="174" t="s">
        <v>169</v>
      </c>
      <c r="E109" s="320" t="s">
        <v>253</v>
      </c>
      <c r="F109" s="320"/>
      <c r="G109" s="321">
        <f>I59</f>
        <v>17863.85</v>
      </c>
      <c r="H109" s="321"/>
      <c r="I109" s="201"/>
      <c r="J109" s="312"/>
      <c r="K109" s="312"/>
      <c r="L109" s="172"/>
      <c r="M109" s="172"/>
      <c r="N109" s="172"/>
      <c r="O109" s="172"/>
      <c r="P109" s="172"/>
      <c r="Q109" s="172"/>
    </row>
    <row r="110" spans="1:17" s="173" customFormat="1" ht="15.75" customHeight="1">
      <c r="A110" s="170"/>
      <c r="B110" s="278"/>
      <c r="C110" s="197" t="s">
        <v>12</v>
      </c>
      <c r="D110" s="174"/>
      <c r="E110" s="314"/>
      <c r="F110" s="327"/>
      <c r="G110" s="316"/>
      <c r="H110" s="328"/>
      <c r="I110" s="201"/>
      <c r="J110" s="222"/>
      <c r="K110" s="222"/>
      <c r="L110" s="172"/>
      <c r="M110" s="172"/>
      <c r="N110" s="172"/>
      <c r="O110" s="172"/>
      <c r="P110" s="172"/>
      <c r="Q110" s="172"/>
    </row>
    <row r="111" spans="1:17" s="173" customFormat="1" ht="27.75" customHeight="1">
      <c r="A111" s="170"/>
      <c r="B111" s="278"/>
      <c r="C111" s="198" t="s">
        <v>279</v>
      </c>
      <c r="D111" s="174" t="s">
        <v>139</v>
      </c>
      <c r="E111" s="314" t="s">
        <v>246</v>
      </c>
      <c r="F111" s="315"/>
      <c r="G111" s="317">
        <f>G112+G113</f>
        <v>103</v>
      </c>
      <c r="H111" s="318"/>
      <c r="I111" s="201"/>
      <c r="J111" s="222"/>
      <c r="K111" s="222"/>
      <c r="L111" s="172"/>
      <c r="M111" s="172"/>
      <c r="N111" s="172"/>
      <c r="O111" s="172"/>
      <c r="P111" s="172"/>
      <c r="Q111" s="172"/>
    </row>
    <row r="112" spans="1:17" s="173" customFormat="1" ht="39" customHeight="1">
      <c r="A112" s="170"/>
      <c r="B112" s="278"/>
      <c r="C112" s="198" t="s">
        <v>280</v>
      </c>
      <c r="D112" s="174" t="s">
        <v>139</v>
      </c>
      <c r="E112" s="314" t="s">
        <v>246</v>
      </c>
      <c r="F112" s="315"/>
      <c r="G112" s="317">
        <v>23</v>
      </c>
      <c r="H112" s="318"/>
      <c r="I112" s="201"/>
      <c r="J112" s="222"/>
      <c r="K112" s="222"/>
      <c r="L112" s="172"/>
      <c r="M112" s="172"/>
      <c r="N112" s="172"/>
      <c r="O112" s="172"/>
      <c r="P112" s="172"/>
      <c r="Q112" s="172"/>
    </row>
    <row r="113" spans="1:17" s="173" customFormat="1" ht="21" customHeight="1">
      <c r="A113" s="170"/>
      <c r="B113" s="278"/>
      <c r="C113" s="198" t="s">
        <v>281</v>
      </c>
      <c r="D113" s="174" t="s">
        <v>139</v>
      </c>
      <c r="E113" s="314" t="s">
        <v>246</v>
      </c>
      <c r="F113" s="315"/>
      <c r="G113" s="317">
        <v>80</v>
      </c>
      <c r="H113" s="318"/>
      <c r="I113" s="201"/>
      <c r="J113" s="222"/>
      <c r="K113" s="222"/>
      <c r="L113" s="172"/>
      <c r="M113" s="172"/>
      <c r="N113" s="172"/>
      <c r="O113" s="172"/>
      <c r="P113" s="172"/>
      <c r="Q113" s="172"/>
    </row>
    <row r="114" spans="1:17" s="173" customFormat="1" ht="28.5" customHeight="1">
      <c r="A114" s="170"/>
      <c r="B114" s="278"/>
      <c r="C114" s="198" t="s">
        <v>282</v>
      </c>
      <c r="D114" s="174" t="s">
        <v>139</v>
      </c>
      <c r="E114" s="314" t="s">
        <v>246</v>
      </c>
      <c r="F114" s="315"/>
      <c r="G114" s="317">
        <v>156</v>
      </c>
      <c r="H114" s="318"/>
      <c r="I114" s="201"/>
      <c r="J114" s="222"/>
      <c r="K114" s="222"/>
      <c r="L114" s="172"/>
      <c r="M114" s="172"/>
      <c r="N114" s="172"/>
      <c r="O114" s="172"/>
      <c r="P114" s="172"/>
      <c r="Q114" s="172"/>
    </row>
    <row r="115" spans="1:17" s="173" customFormat="1" ht="25.5" customHeight="1">
      <c r="A115" s="170"/>
      <c r="B115" s="278"/>
      <c r="C115" s="198" t="s">
        <v>283</v>
      </c>
      <c r="D115" s="174" t="s">
        <v>139</v>
      </c>
      <c r="E115" s="314" t="s">
        <v>246</v>
      </c>
      <c r="F115" s="315"/>
      <c r="G115" s="317">
        <v>177</v>
      </c>
      <c r="H115" s="318"/>
      <c r="I115" s="201"/>
      <c r="J115" s="222"/>
      <c r="K115" s="222"/>
      <c r="L115" s="172"/>
      <c r="M115" s="172"/>
      <c r="N115" s="172"/>
      <c r="O115" s="172"/>
      <c r="P115" s="172"/>
      <c r="Q115" s="172"/>
    </row>
    <row r="116" spans="1:17" s="173" customFormat="1" ht="50.25" customHeight="1">
      <c r="A116" s="170"/>
      <c r="B116" s="278"/>
      <c r="C116" s="198" t="s">
        <v>285</v>
      </c>
      <c r="D116" s="174" t="s">
        <v>139</v>
      </c>
      <c r="E116" s="314" t="s">
        <v>246</v>
      </c>
      <c r="F116" s="315"/>
      <c r="G116" s="317">
        <v>320</v>
      </c>
      <c r="H116" s="318"/>
      <c r="I116" s="201"/>
      <c r="J116" s="222"/>
      <c r="K116" s="222"/>
      <c r="L116" s="172"/>
      <c r="M116" s="172"/>
      <c r="N116" s="172"/>
      <c r="O116" s="172"/>
      <c r="P116" s="172"/>
      <c r="Q116" s="172"/>
    </row>
    <row r="117" spans="1:17" s="173" customFormat="1" ht="51.75" customHeight="1">
      <c r="A117" s="170"/>
      <c r="B117" s="278"/>
      <c r="C117" s="198" t="s">
        <v>284</v>
      </c>
      <c r="D117" s="174" t="s">
        <v>139</v>
      </c>
      <c r="E117" s="314" t="s">
        <v>246</v>
      </c>
      <c r="F117" s="315"/>
      <c r="G117" s="317">
        <v>110</v>
      </c>
      <c r="H117" s="318"/>
      <c r="I117" s="201"/>
      <c r="J117" s="222"/>
      <c r="K117" s="222"/>
      <c r="L117" s="172"/>
      <c r="M117" s="172"/>
      <c r="N117" s="172"/>
      <c r="O117" s="172"/>
      <c r="P117" s="172"/>
      <c r="Q117" s="172"/>
    </row>
    <row r="118" spans="1:17" s="173" customFormat="1" ht="49.5" customHeight="1">
      <c r="A118" s="170"/>
      <c r="B118" s="278"/>
      <c r="C118" s="198" t="s">
        <v>286</v>
      </c>
      <c r="D118" s="174" t="s">
        <v>139</v>
      </c>
      <c r="E118" s="314" t="s">
        <v>246</v>
      </c>
      <c r="F118" s="315"/>
      <c r="G118" s="317">
        <v>142</v>
      </c>
      <c r="H118" s="318"/>
      <c r="I118" s="201"/>
      <c r="J118" s="222"/>
      <c r="K118" s="222"/>
      <c r="L118" s="172"/>
      <c r="M118" s="172"/>
      <c r="N118" s="172"/>
      <c r="O118" s="172"/>
      <c r="P118" s="172"/>
      <c r="Q118" s="172"/>
    </row>
    <row r="119" spans="1:17" s="173" customFormat="1" ht="49.5" customHeight="1">
      <c r="A119" s="170"/>
      <c r="B119" s="278"/>
      <c r="C119" s="198" t="s">
        <v>287</v>
      </c>
      <c r="D119" s="174" t="s">
        <v>139</v>
      </c>
      <c r="E119" s="314" t="s">
        <v>246</v>
      </c>
      <c r="F119" s="315"/>
      <c r="G119" s="317">
        <v>103</v>
      </c>
      <c r="H119" s="318"/>
      <c r="I119" s="201"/>
      <c r="J119" s="222"/>
      <c r="K119" s="222"/>
      <c r="L119" s="172"/>
      <c r="M119" s="172"/>
      <c r="N119" s="172"/>
      <c r="O119" s="172"/>
      <c r="P119" s="172"/>
      <c r="Q119" s="172"/>
    </row>
    <row r="120" spans="1:17" s="173" customFormat="1" ht="34.5" customHeight="1">
      <c r="A120" s="170"/>
      <c r="B120" s="278"/>
      <c r="C120" s="198" t="s">
        <v>288</v>
      </c>
      <c r="D120" s="174" t="s">
        <v>139</v>
      </c>
      <c r="E120" s="314" t="s">
        <v>246</v>
      </c>
      <c r="F120" s="315"/>
      <c r="G120" s="317">
        <v>2</v>
      </c>
      <c r="H120" s="318"/>
      <c r="I120" s="201"/>
      <c r="J120" s="222"/>
      <c r="K120" s="222"/>
      <c r="L120" s="172"/>
      <c r="M120" s="172"/>
      <c r="N120" s="172"/>
      <c r="O120" s="172"/>
      <c r="P120" s="172"/>
      <c r="Q120" s="172"/>
    </row>
    <row r="121" spans="1:17" s="173" customFormat="1" ht="17.25" customHeight="1">
      <c r="A121" s="170"/>
      <c r="B121" s="278"/>
      <c r="C121" s="281" t="s">
        <v>155</v>
      </c>
      <c r="D121" s="174"/>
      <c r="E121" s="314"/>
      <c r="F121" s="315"/>
      <c r="G121" s="316"/>
      <c r="H121" s="315"/>
      <c r="I121" s="201"/>
      <c r="J121" s="222"/>
      <c r="K121" s="222"/>
      <c r="L121" s="172"/>
      <c r="M121" s="172"/>
      <c r="N121" s="172"/>
      <c r="O121" s="172"/>
      <c r="P121" s="172"/>
      <c r="Q121" s="172"/>
    </row>
    <row r="122" spans="1:17" s="173" customFormat="1" ht="41.25" customHeight="1">
      <c r="A122" s="170"/>
      <c r="B122" s="278"/>
      <c r="C122" s="198" t="s">
        <v>289</v>
      </c>
      <c r="D122" s="174" t="s">
        <v>254</v>
      </c>
      <c r="E122" s="314" t="s">
        <v>246</v>
      </c>
      <c r="F122" s="315"/>
      <c r="G122" s="316">
        <v>2876.4</v>
      </c>
      <c r="H122" s="315"/>
      <c r="I122" s="201"/>
      <c r="J122" s="222"/>
      <c r="K122" s="222"/>
      <c r="L122" s="172"/>
      <c r="M122" s="172"/>
      <c r="N122" s="172"/>
      <c r="O122" s="172"/>
      <c r="P122" s="172"/>
      <c r="Q122" s="172"/>
    </row>
    <row r="123" spans="1:17" s="173" customFormat="1" ht="41.25" customHeight="1">
      <c r="A123" s="170"/>
      <c r="B123" s="278"/>
      <c r="C123" s="198" t="s">
        <v>290</v>
      </c>
      <c r="D123" s="174" t="s">
        <v>254</v>
      </c>
      <c r="E123" s="314" t="s">
        <v>246</v>
      </c>
      <c r="F123" s="315"/>
      <c r="G123" s="316">
        <v>2178</v>
      </c>
      <c r="H123" s="315"/>
      <c r="I123" s="201"/>
      <c r="J123" s="222"/>
      <c r="K123" s="222"/>
      <c r="L123" s="172"/>
      <c r="M123" s="172"/>
      <c r="N123" s="172"/>
      <c r="O123" s="172"/>
      <c r="P123" s="172"/>
      <c r="Q123" s="172"/>
    </row>
    <row r="124" spans="1:17" s="173" customFormat="1" ht="31.5" customHeight="1">
      <c r="A124" s="170"/>
      <c r="B124" s="278"/>
      <c r="C124" s="198" t="s">
        <v>291</v>
      </c>
      <c r="D124" s="174" t="s">
        <v>254</v>
      </c>
      <c r="E124" s="314" t="s">
        <v>246</v>
      </c>
      <c r="F124" s="315"/>
      <c r="G124" s="316">
        <v>1452</v>
      </c>
      <c r="H124" s="315"/>
      <c r="I124" s="201"/>
      <c r="J124" s="222"/>
      <c r="K124" s="222"/>
      <c r="L124" s="172"/>
      <c r="M124" s="172"/>
      <c r="N124" s="172"/>
      <c r="O124" s="172"/>
      <c r="P124" s="172"/>
      <c r="Q124" s="172"/>
    </row>
    <row r="125" spans="1:17" s="173" customFormat="1" ht="29.25" customHeight="1">
      <c r="A125" s="170"/>
      <c r="B125" s="278"/>
      <c r="C125" s="198" t="s">
        <v>292</v>
      </c>
      <c r="D125" s="174" t="s">
        <v>254</v>
      </c>
      <c r="E125" s="314" t="s">
        <v>246</v>
      </c>
      <c r="F125" s="315"/>
      <c r="G125" s="316">
        <v>1452</v>
      </c>
      <c r="H125" s="315"/>
      <c r="I125" s="201"/>
      <c r="J125" s="222"/>
      <c r="K125" s="222"/>
      <c r="L125" s="172"/>
      <c r="M125" s="172"/>
      <c r="N125" s="172"/>
      <c r="O125" s="172"/>
      <c r="P125" s="172"/>
      <c r="Q125" s="172"/>
    </row>
    <row r="126" spans="1:17" s="173" customFormat="1" ht="29.25" customHeight="1" hidden="1">
      <c r="A126" s="170"/>
      <c r="B126" s="278"/>
      <c r="C126" s="198"/>
      <c r="D126" s="174"/>
      <c r="E126" s="314"/>
      <c r="F126" s="315"/>
      <c r="G126" s="316"/>
      <c r="H126" s="315"/>
      <c r="I126" s="201"/>
      <c r="J126" s="222"/>
      <c r="K126" s="222"/>
      <c r="L126" s="172"/>
      <c r="M126" s="172"/>
      <c r="N126" s="172"/>
      <c r="O126" s="172"/>
      <c r="P126" s="172"/>
      <c r="Q126" s="172"/>
    </row>
    <row r="127" spans="1:17" s="173" customFormat="1" ht="52.5" customHeight="1">
      <c r="A127" s="170"/>
      <c r="B127" s="278"/>
      <c r="C127" s="198" t="s">
        <v>298</v>
      </c>
      <c r="D127" s="174" t="s">
        <v>254</v>
      </c>
      <c r="E127" s="314" t="s">
        <v>246</v>
      </c>
      <c r="F127" s="315"/>
      <c r="G127" s="316">
        <v>1452</v>
      </c>
      <c r="H127" s="315"/>
      <c r="I127" s="201"/>
      <c r="J127" s="222"/>
      <c r="K127" s="222"/>
      <c r="L127" s="172"/>
      <c r="M127" s="172"/>
      <c r="N127" s="172"/>
      <c r="O127" s="172"/>
      <c r="P127" s="172"/>
      <c r="Q127" s="172"/>
    </row>
    <row r="128" spans="1:17" s="173" customFormat="1" ht="54" customHeight="1">
      <c r="A128" s="170"/>
      <c r="B128" s="278"/>
      <c r="C128" s="198" t="s">
        <v>293</v>
      </c>
      <c r="D128" s="174" t="s">
        <v>254</v>
      </c>
      <c r="E128" s="314" t="s">
        <v>246</v>
      </c>
      <c r="F128" s="315"/>
      <c r="G128" s="316">
        <v>1762.4</v>
      </c>
      <c r="H128" s="315"/>
      <c r="I128" s="201"/>
      <c r="J128" s="222"/>
      <c r="K128" s="222"/>
      <c r="L128" s="172"/>
      <c r="M128" s="172"/>
      <c r="N128" s="172"/>
      <c r="O128" s="172"/>
      <c r="P128" s="172"/>
      <c r="Q128" s="172"/>
    </row>
    <row r="129" spans="1:17" s="173" customFormat="1" ht="54" customHeight="1">
      <c r="A129" s="170"/>
      <c r="B129" s="278"/>
      <c r="C129" s="198" t="s">
        <v>294</v>
      </c>
      <c r="D129" s="174" t="s">
        <v>254</v>
      </c>
      <c r="E129" s="314" t="s">
        <v>246</v>
      </c>
      <c r="F129" s="315"/>
      <c r="G129" s="316">
        <v>2508.4</v>
      </c>
      <c r="H129" s="315"/>
      <c r="I129" s="201"/>
      <c r="J129" s="222"/>
      <c r="K129" s="222"/>
      <c r="L129" s="172"/>
      <c r="M129" s="172"/>
      <c r="N129" s="172"/>
      <c r="O129" s="172"/>
      <c r="P129" s="172"/>
      <c r="Q129" s="172"/>
    </row>
    <row r="130" spans="1:17" s="173" customFormat="1" ht="51" customHeight="1">
      <c r="A130" s="170"/>
      <c r="B130" s="278"/>
      <c r="C130" s="198" t="s">
        <v>295</v>
      </c>
      <c r="D130" s="174" t="s">
        <v>254</v>
      </c>
      <c r="E130" s="314" t="s">
        <v>246</v>
      </c>
      <c r="F130" s="315"/>
      <c r="G130" s="316">
        <v>1946.4</v>
      </c>
      <c r="H130" s="315"/>
      <c r="I130" s="201"/>
      <c r="J130" s="222"/>
      <c r="K130" s="222"/>
      <c r="L130" s="172"/>
      <c r="M130" s="172"/>
      <c r="N130" s="172"/>
      <c r="O130" s="172"/>
      <c r="P130" s="172"/>
      <c r="Q130" s="172"/>
    </row>
    <row r="131" spans="1:17" s="173" customFormat="1" ht="51" customHeight="1">
      <c r="A131" s="170"/>
      <c r="B131" s="278"/>
      <c r="C131" s="198" t="s">
        <v>296</v>
      </c>
      <c r="D131" s="174" t="s">
        <v>254</v>
      </c>
      <c r="E131" s="314" t="s">
        <v>246</v>
      </c>
      <c r="F131" s="315"/>
      <c r="G131" s="316">
        <v>2876.4</v>
      </c>
      <c r="H131" s="315"/>
      <c r="I131" s="201"/>
      <c r="J131" s="222"/>
      <c r="K131" s="222"/>
      <c r="L131" s="172"/>
      <c r="M131" s="172"/>
      <c r="N131" s="172"/>
      <c r="O131" s="172"/>
      <c r="P131" s="172"/>
      <c r="Q131" s="172"/>
    </row>
    <row r="132" spans="1:17" s="173" customFormat="1" ht="37.5" customHeight="1">
      <c r="A132" s="170"/>
      <c r="B132" s="278"/>
      <c r="C132" s="198" t="s">
        <v>297</v>
      </c>
      <c r="D132" s="174" t="s">
        <v>254</v>
      </c>
      <c r="E132" s="314" t="s">
        <v>246</v>
      </c>
      <c r="F132" s="315"/>
      <c r="G132" s="316">
        <v>5752.8</v>
      </c>
      <c r="H132" s="315"/>
      <c r="I132" s="201"/>
      <c r="J132" s="222"/>
      <c r="K132" s="222"/>
      <c r="L132" s="172"/>
      <c r="M132" s="172"/>
      <c r="N132" s="172"/>
      <c r="O132" s="172"/>
      <c r="P132" s="172"/>
      <c r="Q132" s="172"/>
    </row>
    <row r="133" spans="1:17" s="173" customFormat="1" ht="20.25" customHeight="1">
      <c r="A133" s="282">
        <v>2</v>
      </c>
      <c r="B133" s="283" t="s">
        <v>265</v>
      </c>
      <c r="C133" s="284" t="s">
        <v>299</v>
      </c>
      <c r="D133" s="285"/>
      <c r="E133" s="286"/>
      <c r="F133" s="284"/>
      <c r="G133" s="286"/>
      <c r="H133" s="284"/>
      <c r="I133" s="201"/>
      <c r="J133" s="312"/>
      <c r="K133" s="312"/>
      <c r="L133" s="172"/>
      <c r="M133" s="172"/>
      <c r="N133" s="172"/>
      <c r="O133" s="172"/>
      <c r="P133" s="172"/>
      <c r="Q133" s="172"/>
    </row>
    <row r="134" spans="2:17" s="173" customFormat="1" ht="20.25" customHeight="1">
      <c r="B134" s="277"/>
      <c r="C134" s="197" t="s">
        <v>11</v>
      </c>
      <c r="D134" s="171"/>
      <c r="E134" s="319"/>
      <c r="F134" s="319"/>
      <c r="G134" s="319"/>
      <c r="H134" s="319"/>
      <c r="I134" s="201"/>
      <c r="J134" s="312"/>
      <c r="K134" s="312"/>
      <c r="L134" s="172"/>
      <c r="M134" s="172"/>
      <c r="N134" s="172"/>
      <c r="O134" s="172"/>
      <c r="P134" s="172"/>
      <c r="Q134" s="172"/>
    </row>
    <row r="135" spans="1:17" s="173" customFormat="1" ht="47.25" customHeight="1">
      <c r="A135" s="170"/>
      <c r="B135" s="278"/>
      <c r="C135" s="198" t="s">
        <v>275</v>
      </c>
      <c r="D135" s="174" t="s">
        <v>169</v>
      </c>
      <c r="E135" s="320" t="s">
        <v>253</v>
      </c>
      <c r="F135" s="320"/>
      <c r="G135" s="321">
        <f>I62</f>
        <v>3726.8</v>
      </c>
      <c r="H135" s="321"/>
      <c r="I135" s="201"/>
      <c r="J135" s="312"/>
      <c r="K135" s="312"/>
      <c r="L135" s="172"/>
      <c r="M135" s="172"/>
      <c r="N135" s="172"/>
      <c r="O135" s="172"/>
      <c r="P135" s="172"/>
      <c r="Q135" s="172"/>
    </row>
    <row r="136" spans="1:17" s="173" customFormat="1" ht="18" customHeight="1">
      <c r="A136" s="170"/>
      <c r="B136" s="278"/>
      <c r="C136" s="197" t="s">
        <v>12</v>
      </c>
      <c r="D136" s="174"/>
      <c r="E136" s="314"/>
      <c r="F136" s="327"/>
      <c r="G136" s="316"/>
      <c r="H136" s="328"/>
      <c r="I136" s="201"/>
      <c r="J136" s="312"/>
      <c r="K136" s="312"/>
      <c r="L136" s="172"/>
      <c r="M136" s="172"/>
      <c r="N136" s="172"/>
      <c r="O136" s="172"/>
      <c r="P136" s="172"/>
      <c r="Q136" s="172"/>
    </row>
    <row r="137" spans="1:17" s="173" customFormat="1" ht="24" customHeight="1">
      <c r="A137" s="170"/>
      <c r="B137" s="278"/>
      <c r="C137" s="198" t="s">
        <v>300</v>
      </c>
      <c r="D137" s="174" t="s">
        <v>139</v>
      </c>
      <c r="E137" s="314" t="s">
        <v>246</v>
      </c>
      <c r="F137" s="315"/>
      <c r="G137" s="317">
        <v>191</v>
      </c>
      <c r="H137" s="318"/>
      <c r="I137" s="201"/>
      <c r="J137" s="312"/>
      <c r="K137" s="312"/>
      <c r="L137" s="172"/>
      <c r="M137" s="172"/>
      <c r="N137" s="172"/>
      <c r="O137" s="172"/>
      <c r="P137" s="172"/>
      <c r="Q137" s="172"/>
    </row>
    <row r="138" spans="1:17" s="173" customFormat="1" ht="24" customHeight="1" hidden="1">
      <c r="A138" s="170"/>
      <c r="B138" s="278"/>
      <c r="C138" s="198"/>
      <c r="D138" s="174" t="s">
        <v>139</v>
      </c>
      <c r="E138" s="314" t="s">
        <v>246</v>
      </c>
      <c r="F138" s="315"/>
      <c r="G138" s="317"/>
      <c r="H138" s="318"/>
      <c r="I138" s="201"/>
      <c r="J138" s="222"/>
      <c r="K138" s="222"/>
      <c r="L138" s="172"/>
      <c r="M138" s="172"/>
      <c r="N138" s="172"/>
      <c r="O138" s="172"/>
      <c r="P138" s="172"/>
      <c r="Q138" s="172"/>
    </row>
    <row r="139" spans="1:17" s="173" customFormat="1" ht="20.25" customHeight="1">
      <c r="A139" s="170"/>
      <c r="B139" s="278"/>
      <c r="C139" s="281" t="s">
        <v>155</v>
      </c>
      <c r="D139" s="174"/>
      <c r="E139" s="314"/>
      <c r="F139" s="315"/>
      <c r="G139" s="316"/>
      <c r="H139" s="315"/>
      <c r="I139" s="201"/>
      <c r="J139" s="312"/>
      <c r="K139" s="312"/>
      <c r="L139" s="172"/>
      <c r="M139" s="172"/>
      <c r="N139" s="172"/>
      <c r="O139" s="172"/>
      <c r="P139" s="172"/>
      <c r="Q139" s="172"/>
    </row>
    <row r="140" spans="1:17" s="173" customFormat="1" ht="24">
      <c r="A140" s="170"/>
      <c r="B140" s="278"/>
      <c r="C140" s="198" t="s">
        <v>301</v>
      </c>
      <c r="D140" s="174" t="s">
        <v>254</v>
      </c>
      <c r="E140" s="314" t="s">
        <v>246</v>
      </c>
      <c r="F140" s="315"/>
      <c r="G140" s="316">
        <v>1625</v>
      </c>
      <c r="H140" s="315"/>
      <c r="I140" s="172"/>
      <c r="J140" s="313"/>
      <c r="K140" s="313"/>
      <c r="L140" s="172"/>
      <c r="M140" s="172"/>
      <c r="N140" s="172"/>
      <c r="O140" s="172"/>
      <c r="P140" s="172"/>
      <c r="Q140" s="172"/>
    </row>
    <row r="141" spans="1:17" ht="24" customHeight="1" hidden="1">
      <c r="A141" s="150"/>
      <c r="B141" s="278"/>
      <c r="C141" s="198"/>
      <c r="D141" s="175"/>
      <c r="E141" s="314" t="s">
        <v>246</v>
      </c>
      <c r="F141" s="315"/>
      <c r="G141" s="321"/>
      <c r="H141" s="321"/>
      <c r="I141" s="176"/>
      <c r="J141" s="311"/>
      <c r="K141" s="311"/>
      <c r="L141" s="176"/>
      <c r="M141" s="176"/>
      <c r="N141" s="176"/>
      <c r="O141" s="176"/>
      <c r="P141" s="176"/>
      <c r="Q141" s="176"/>
    </row>
    <row r="142" spans="1:17" ht="15.75">
      <c r="A142" s="282">
        <v>3</v>
      </c>
      <c r="B142" s="283" t="s">
        <v>267</v>
      </c>
      <c r="C142" s="284" t="s">
        <v>302</v>
      </c>
      <c r="D142" s="285"/>
      <c r="E142" s="286"/>
      <c r="F142" s="284"/>
      <c r="G142" s="286"/>
      <c r="H142" s="284"/>
      <c r="I142" s="176"/>
      <c r="J142" s="311"/>
      <c r="K142" s="311"/>
      <c r="L142" s="176"/>
      <c r="M142" s="176"/>
      <c r="N142" s="176"/>
      <c r="O142" s="176"/>
      <c r="P142" s="176"/>
      <c r="Q142" s="176"/>
    </row>
    <row r="143" spans="1:17" ht="24" customHeight="1">
      <c r="A143" s="173"/>
      <c r="B143" s="277"/>
      <c r="C143" s="197" t="s">
        <v>11</v>
      </c>
      <c r="D143" s="171"/>
      <c r="E143" s="319"/>
      <c r="F143" s="319"/>
      <c r="G143" s="319"/>
      <c r="H143" s="319"/>
      <c r="I143" s="176"/>
      <c r="J143" s="311"/>
      <c r="K143" s="311"/>
      <c r="L143" s="176"/>
      <c r="M143" s="176"/>
      <c r="N143" s="176"/>
      <c r="O143" s="176"/>
      <c r="P143" s="176"/>
      <c r="Q143" s="176"/>
    </row>
    <row r="144" spans="1:18" s="178" customFormat="1" ht="27" customHeight="1">
      <c r="A144" s="170"/>
      <c r="B144" s="278"/>
      <c r="C144" s="198" t="s">
        <v>276</v>
      </c>
      <c r="D144" s="174" t="s">
        <v>169</v>
      </c>
      <c r="E144" s="320" t="s">
        <v>253</v>
      </c>
      <c r="F144" s="320"/>
      <c r="G144" s="321">
        <f>I65</f>
        <v>2442.015</v>
      </c>
      <c r="H144" s="321"/>
      <c r="I144" s="176"/>
      <c r="J144" s="311"/>
      <c r="K144" s="311"/>
      <c r="L144" s="176"/>
      <c r="M144" s="176"/>
      <c r="N144" s="176"/>
      <c r="O144" s="176"/>
      <c r="P144" s="176"/>
      <c r="Q144" s="176"/>
      <c r="R144" s="177"/>
    </row>
    <row r="145" spans="1:18" s="178" customFormat="1" ht="15.75">
      <c r="A145" s="170"/>
      <c r="B145" s="278"/>
      <c r="C145" s="197" t="s">
        <v>12</v>
      </c>
      <c r="D145" s="174"/>
      <c r="E145" s="314"/>
      <c r="F145" s="327"/>
      <c r="G145" s="316"/>
      <c r="H145" s="328"/>
      <c r="I145" s="176"/>
      <c r="J145" s="311"/>
      <c r="K145" s="311"/>
      <c r="L145" s="176"/>
      <c r="M145" s="176"/>
      <c r="N145" s="176"/>
      <c r="O145" s="176"/>
      <c r="P145" s="176"/>
      <c r="Q145" s="176"/>
      <c r="R145" s="177"/>
    </row>
    <row r="146" spans="1:18" s="178" customFormat="1" ht="38.25" customHeight="1">
      <c r="A146" s="170"/>
      <c r="B146" s="278"/>
      <c r="C146" s="198" t="s">
        <v>303</v>
      </c>
      <c r="D146" s="174" t="s">
        <v>139</v>
      </c>
      <c r="E146" s="314" t="s">
        <v>246</v>
      </c>
      <c r="F146" s="315"/>
      <c r="G146" s="317">
        <v>119</v>
      </c>
      <c r="H146" s="318"/>
      <c r="I146" s="176"/>
      <c r="J146" s="311"/>
      <c r="K146" s="311"/>
      <c r="L146" s="176"/>
      <c r="M146" s="176"/>
      <c r="N146" s="176"/>
      <c r="O146" s="176"/>
      <c r="P146" s="176"/>
      <c r="Q146" s="176"/>
      <c r="R146" s="177"/>
    </row>
    <row r="147" spans="1:18" s="178" customFormat="1" ht="30.75" customHeight="1" hidden="1">
      <c r="A147" s="170"/>
      <c r="B147" s="278"/>
      <c r="C147" s="198"/>
      <c r="D147" s="174" t="s">
        <v>139</v>
      </c>
      <c r="E147" s="314" t="s">
        <v>246</v>
      </c>
      <c r="F147" s="315"/>
      <c r="G147" s="317"/>
      <c r="H147" s="318"/>
      <c r="I147" s="176"/>
      <c r="J147" s="311"/>
      <c r="K147" s="311"/>
      <c r="L147" s="176"/>
      <c r="M147" s="176"/>
      <c r="N147" s="176"/>
      <c r="O147" s="176"/>
      <c r="P147" s="176"/>
      <c r="Q147" s="176"/>
      <c r="R147" s="177"/>
    </row>
    <row r="148" spans="1:17" s="131" customFormat="1" ht="30.75" customHeight="1" hidden="1">
      <c r="A148" s="170"/>
      <c r="B148" s="278"/>
      <c r="C148" s="198"/>
      <c r="D148" s="174" t="s">
        <v>139</v>
      </c>
      <c r="E148" s="314" t="s">
        <v>246</v>
      </c>
      <c r="F148" s="315"/>
      <c r="G148" s="317"/>
      <c r="H148" s="315"/>
      <c r="I148" s="176"/>
      <c r="J148" s="156"/>
      <c r="K148" s="156"/>
      <c r="L148" s="176"/>
      <c r="M148" s="176"/>
      <c r="N148" s="176"/>
      <c r="O148" s="176"/>
      <c r="P148" s="176"/>
      <c r="Q148" s="176"/>
    </row>
    <row r="149" spans="1:17" s="131" customFormat="1" ht="30.75" customHeight="1" hidden="1">
      <c r="A149" s="170"/>
      <c r="B149" s="278"/>
      <c r="C149" s="198"/>
      <c r="D149" s="174" t="s">
        <v>139</v>
      </c>
      <c r="E149" s="314" t="s">
        <v>246</v>
      </c>
      <c r="F149" s="315"/>
      <c r="G149" s="317"/>
      <c r="H149" s="315"/>
      <c r="I149" s="176"/>
      <c r="J149" s="156"/>
      <c r="K149" s="156"/>
      <c r="L149" s="176"/>
      <c r="M149" s="176"/>
      <c r="N149" s="176"/>
      <c r="O149" s="176"/>
      <c r="P149" s="176"/>
      <c r="Q149" s="176"/>
    </row>
    <row r="150" spans="1:17" s="131" customFormat="1" ht="30.75" customHeight="1" hidden="1">
      <c r="A150" s="170"/>
      <c r="B150" s="278"/>
      <c r="C150" s="198"/>
      <c r="D150" s="174" t="s">
        <v>139</v>
      </c>
      <c r="E150" s="314" t="s">
        <v>246</v>
      </c>
      <c r="F150" s="315"/>
      <c r="G150" s="317"/>
      <c r="H150" s="315"/>
      <c r="I150" s="176"/>
      <c r="J150" s="156"/>
      <c r="K150" s="156"/>
      <c r="L150" s="176"/>
      <c r="M150" s="176"/>
      <c r="N150" s="176"/>
      <c r="O150" s="176"/>
      <c r="P150" s="176"/>
      <c r="Q150" s="176"/>
    </row>
    <row r="151" spans="1:17" ht="15.75">
      <c r="A151" s="170"/>
      <c r="B151" s="278"/>
      <c r="C151" s="281" t="s">
        <v>155</v>
      </c>
      <c r="D151" s="174"/>
      <c r="E151" s="314"/>
      <c r="F151" s="315"/>
      <c r="G151" s="316"/>
      <c r="H151" s="315"/>
      <c r="I151" s="179"/>
      <c r="J151" s="312"/>
      <c r="K151" s="312"/>
      <c r="L151" s="179"/>
      <c r="M151" s="176"/>
      <c r="N151" s="179"/>
      <c r="O151" s="179"/>
      <c r="P151" s="176"/>
      <c r="Q151" s="179"/>
    </row>
    <row r="152" spans="1:17" ht="15.75">
      <c r="A152" s="170"/>
      <c r="B152" s="278"/>
      <c r="C152" s="290" t="s">
        <v>304</v>
      </c>
      <c r="D152" s="174" t="s">
        <v>254</v>
      </c>
      <c r="E152" s="314" t="s">
        <v>246</v>
      </c>
      <c r="F152" s="315"/>
      <c r="G152" s="316">
        <v>1708</v>
      </c>
      <c r="H152" s="315"/>
      <c r="I152" s="179"/>
      <c r="J152" s="312"/>
      <c r="K152" s="312"/>
      <c r="L152" s="179"/>
      <c r="M152" s="176"/>
      <c r="N152" s="179"/>
      <c r="O152" s="179"/>
      <c r="P152" s="176"/>
      <c r="Q152" s="179"/>
    </row>
    <row r="153" spans="1:17" ht="26.25" customHeight="1" hidden="1">
      <c r="A153" s="150"/>
      <c r="B153" s="278"/>
      <c r="C153" s="198"/>
      <c r="D153" s="174" t="s">
        <v>254</v>
      </c>
      <c r="E153" s="314" t="s">
        <v>246</v>
      </c>
      <c r="F153" s="315"/>
      <c r="G153" s="321"/>
      <c r="H153" s="321"/>
      <c r="I153" s="179"/>
      <c r="J153" s="222"/>
      <c r="K153" s="222"/>
      <c r="L153" s="179"/>
      <c r="M153" s="176"/>
      <c r="N153" s="179"/>
      <c r="O153" s="179"/>
      <c r="P153" s="176"/>
      <c r="Q153" s="179"/>
    </row>
    <row r="154" spans="1:17" ht="26.25" customHeight="1" hidden="1">
      <c r="A154" s="150"/>
      <c r="B154" s="278"/>
      <c r="C154" s="198"/>
      <c r="D154" s="174" t="s">
        <v>254</v>
      </c>
      <c r="E154" s="314" t="s">
        <v>246</v>
      </c>
      <c r="F154" s="315"/>
      <c r="G154" s="321"/>
      <c r="H154" s="321"/>
      <c r="I154" s="179"/>
      <c r="J154" s="222"/>
      <c r="K154" s="222"/>
      <c r="L154" s="179"/>
      <c r="M154" s="176"/>
      <c r="N154" s="179"/>
      <c r="O154" s="179"/>
      <c r="P154" s="176"/>
      <c r="Q154" s="179"/>
    </row>
    <row r="155" spans="1:17" ht="26.25" customHeight="1" hidden="1">
      <c r="A155" s="150"/>
      <c r="B155" s="278"/>
      <c r="C155" s="198"/>
      <c r="D155" s="174" t="s">
        <v>254</v>
      </c>
      <c r="E155" s="314" t="s">
        <v>246</v>
      </c>
      <c r="F155" s="315"/>
      <c r="G155" s="360"/>
      <c r="H155" s="361"/>
      <c r="I155" s="179"/>
      <c r="J155" s="222"/>
      <c r="K155" s="222"/>
      <c r="L155" s="179"/>
      <c r="M155" s="176"/>
      <c r="N155" s="179"/>
      <c r="O155" s="179"/>
      <c r="P155" s="176"/>
      <c r="Q155" s="179"/>
    </row>
    <row r="156" spans="1:17" ht="26.25" customHeight="1" hidden="1">
      <c r="A156" s="150"/>
      <c r="B156" s="278"/>
      <c r="C156" s="198"/>
      <c r="D156" s="174" t="s">
        <v>254</v>
      </c>
      <c r="E156" s="314" t="s">
        <v>246</v>
      </c>
      <c r="F156" s="315"/>
      <c r="G156" s="360"/>
      <c r="H156" s="315"/>
      <c r="I156" s="179"/>
      <c r="J156" s="222"/>
      <c r="K156" s="222"/>
      <c r="L156" s="179"/>
      <c r="M156" s="176"/>
      <c r="N156" s="179"/>
      <c r="O156" s="179"/>
      <c r="P156" s="176"/>
      <c r="Q156" s="179"/>
    </row>
    <row r="157" spans="1:17" ht="15.75">
      <c r="A157" s="282">
        <v>4</v>
      </c>
      <c r="B157" s="283" t="s">
        <v>269</v>
      </c>
      <c r="C157" s="284" t="s">
        <v>305</v>
      </c>
      <c r="D157" s="285"/>
      <c r="E157" s="286"/>
      <c r="F157" s="284"/>
      <c r="G157" s="286"/>
      <c r="H157" s="284"/>
      <c r="I157" s="179"/>
      <c r="J157" s="222"/>
      <c r="K157" s="222"/>
      <c r="L157" s="179"/>
      <c r="M157" s="176"/>
      <c r="N157" s="179"/>
      <c r="O157" s="179"/>
      <c r="P157" s="176"/>
      <c r="Q157" s="179"/>
    </row>
    <row r="158" spans="1:17" ht="15.75">
      <c r="A158" s="173"/>
      <c r="B158" s="277"/>
      <c r="C158" s="197" t="s">
        <v>11</v>
      </c>
      <c r="D158" s="171"/>
      <c r="E158" s="319"/>
      <c r="F158" s="319"/>
      <c r="G158" s="319"/>
      <c r="H158" s="319"/>
      <c r="I158" s="179"/>
      <c r="J158" s="222"/>
      <c r="K158" s="222"/>
      <c r="L158" s="179"/>
      <c r="M158" s="176"/>
      <c r="N158" s="179"/>
      <c r="O158" s="179"/>
      <c r="P158" s="176"/>
      <c r="Q158" s="179"/>
    </row>
    <row r="159" spans="1:17" ht="54" customHeight="1">
      <c r="A159" s="170"/>
      <c r="B159" s="278"/>
      <c r="C159" s="198" t="s">
        <v>306</v>
      </c>
      <c r="D159" s="174" t="s">
        <v>169</v>
      </c>
      <c r="E159" s="320" t="s">
        <v>253</v>
      </c>
      <c r="F159" s="320"/>
      <c r="G159" s="321">
        <f>I68</f>
        <v>50</v>
      </c>
      <c r="H159" s="321"/>
      <c r="I159" s="179"/>
      <c r="J159" s="222"/>
      <c r="K159" s="222"/>
      <c r="L159" s="179"/>
      <c r="M159" s="176"/>
      <c r="N159" s="179"/>
      <c r="O159" s="179"/>
      <c r="P159" s="176"/>
      <c r="Q159" s="179"/>
    </row>
    <row r="160" spans="1:17" ht="15.75">
      <c r="A160" s="170"/>
      <c r="B160" s="278"/>
      <c r="C160" s="197" t="s">
        <v>12</v>
      </c>
      <c r="D160" s="174"/>
      <c r="E160" s="314"/>
      <c r="F160" s="327"/>
      <c r="G160" s="316"/>
      <c r="H160" s="328"/>
      <c r="I160" s="179"/>
      <c r="J160" s="222"/>
      <c r="K160" s="222"/>
      <c r="L160" s="179"/>
      <c r="M160" s="176"/>
      <c r="N160" s="179"/>
      <c r="O160" s="179"/>
      <c r="P160" s="176"/>
      <c r="Q160" s="179"/>
    </row>
    <row r="161" spans="1:17" ht="51.75" customHeight="1">
      <c r="A161" s="170"/>
      <c r="B161" s="278"/>
      <c r="C161" s="198" t="s">
        <v>308</v>
      </c>
      <c r="D161" s="174" t="s">
        <v>139</v>
      </c>
      <c r="E161" s="314" t="s">
        <v>246</v>
      </c>
      <c r="F161" s="315"/>
      <c r="G161" s="317">
        <v>10</v>
      </c>
      <c r="H161" s="318"/>
      <c r="I161" s="179"/>
      <c r="J161" s="222"/>
      <c r="K161" s="222"/>
      <c r="L161" s="179"/>
      <c r="M161" s="176"/>
      <c r="N161" s="179"/>
      <c r="O161" s="179"/>
      <c r="P161" s="176"/>
      <c r="Q161" s="179"/>
    </row>
    <row r="162" spans="1:17" ht="15.75" hidden="1">
      <c r="A162" s="170"/>
      <c r="B162" s="278"/>
      <c r="C162" s="198"/>
      <c r="D162" s="174" t="s">
        <v>139</v>
      </c>
      <c r="E162" s="314" t="s">
        <v>246</v>
      </c>
      <c r="F162" s="315"/>
      <c r="G162" s="317"/>
      <c r="H162" s="318"/>
      <c r="I162" s="179"/>
      <c r="J162" s="222"/>
      <c r="K162" s="222"/>
      <c r="L162" s="179"/>
      <c r="M162" s="176"/>
      <c r="N162" s="179"/>
      <c r="O162" s="179"/>
      <c r="P162" s="176"/>
      <c r="Q162" s="179"/>
    </row>
    <row r="163" spans="1:17" ht="15.75">
      <c r="A163" s="170"/>
      <c r="B163" s="278"/>
      <c r="C163" s="281" t="s">
        <v>155</v>
      </c>
      <c r="D163" s="174"/>
      <c r="E163" s="314"/>
      <c r="F163" s="315"/>
      <c r="G163" s="316"/>
      <c r="H163" s="315"/>
      <c r="I163" s="179"/>
      <c r="J163" s="222"/>
      <c r="K163" s="222"/>
      <c r="L163" s="179"/>
      <c r="M163" s="176"/>
      <c r="N163" s="179"/>
      <c r="O163" s="179"/>
      <c r="P163" s="176"/>
      <c r="Q163" s="179"/>
    </row>
    <row r="164" spans="1:17" ht="36">
      <c r="A164" s="170"/>
      <c r="B164" s="278"/>
      <c r="C164" s="198" t="s">
        <v>309</v>
      </c>
      <c r="D164" s="174" t="s">
        <v>254</v>
      </c>
      <c r="E164" s="314" t="s">
        <v>246</v>
      </c>
      <c r="F164" s="315"/>
      <c r="G164" s="316">
        <v>416</v>
      </c>
      <c r="H164" s="315"/>
      <c r="I164" s="156"/>
      <c r="J164" s="311"/>
      <c r="K164" s="311"/>
      <c r="L164" s="156"/>
      <c r="M164" s="156"/>
      <c r="N164" s="156"/>
      <c r="O164" s="156"/>
      <c r="P164" s="156"/>
      <c r="Q164" s="156"/>
    </row>
    <row r="165" spans="1:17" ht="15.75" hidden="1">
      <c r="A165" s="150"/>
      <c r="B165" s="278"/>
      <c r="C165" s="198"/>
      <c r="D165" s="174" t="s">
        <v>254</v>
      </c>
      <c r="E165" s="314" t="s">
        <v>246</v>
      </c>
      <c r="F165" s="315"/>
      <c r="G165" s="321"/>
      <c r="H165" s="321"/>
      <c r="I165" s="156"/>
      <c r="J165" s="311"/>
      <c r="K165" s="311"/>
      <c r="L165" s="156"/>
      <c r="M165" s="156"/>
      <c r="N165" s="156"/>
      <c r="O165" s="156"/>
      <c r="P165" s="156"/>
      <c r="Q165" s="156"/>
    </row>
    <row r="166" spans="1:16" ht="28.5" customHeight="1" hidden="1">
      <c r="A166" s="263"/>
      <c r="B166" s="264" t="s">
        <v>14</v>
      </c>
      <c r="C166" s="265"/>
      <c r="D166" s="265"/>
      <c r="E166" s="180"/>
      <c r="F166" s="180"/>
      <c r="G166" s="180"/>
      <c r="H166" s="180"/>
      <c r="I166" s="180"/>
      <c r="J166" s="181"/>
      <c r="K166" s="156"/>
      <c r="L166" s="156"/>
      <c r="M166" s="156"/>
      <c r="N166" s="156"/>
      <c r="O166" s="156"/>
      <c r="P166" s="156"/>
    </row>
    <row r="167" spans="1:16" ht="17.25" customHeight="1" hidden="1" thickBot="1">
      <c r="A167" s="182"/>
      <c r="B167" s="183"/>
      <c r="C167" s="184"/>
      <c r="D167" s="184"/>
      <c r="E167" s="185"/>
      <c r="F167" s="185"/>
      <c r="G167" s="185"/>
      <c r="H167" s="185"/>
      <c r="I167" s="185"/>
      <c r="J167" s="186"/>
      <c r="K167" s="156"/>
      <c r="L167" s="156"/>
      <c r="M167" s="156"/>
      <c r="N167" s="156"/>
      <c r="O167" s="156"/>
      <c r="P167" s="156"/>
    </row>
    <row r="168" spans="1:16" ht="15.75">
      <c r="A168" s="282">
        <v>5</v>
      </c>
      <c r="B168" s="283" t="s">
        <v>271</v>
      </c>
      <c r="C168" s="284" t="s">
        <v>307</v>
      </c>
      <c r="D168" s="285"/>
      <c r="E168" s="286"/>
      <c r="F168" s="284"/>
      <c r="G168" s="286"/>
      <c r="H168" s="284"/>
      <c r="I168" s="156"/>
      <c r="J168" s="156"/>
      <c r="K168" s="156"/>
      <c r="L168" s="156"/>
      <c r="M168" s="156"/>
      <c r="N168" s="156"/>
      <c r="O168" s="156"/>
      <c r="P168" s="156"/>
    </row>
    <row r="169" spans="1:16" ht="15.75">
      <c r="A169" s="173"/>
      <c r="B169" s="277"/>
      <c r="C169" s="197" t="s">
        <v>11</v>
      </c>
      <c r="D169" s="171"/>
      <c r="E169" s="319"/>
      <c r="F169" s="319"/>
      <c r="G169" s="319"/>
      <c r="H169" s="319"/>
      <c r="I169" s="156"/>
      <c r="J169" s="156"/>
      <c r="K169" s="156"/>
      <c r="L169" s="156"/>
      <c r="M169" s="156"/>
      <c r="N169" s="156"/>
      <c r="O169" s="156"/>
      <c r="P169" s="156"/>
    </row>
    <row r="170" spans="1:16" ht="57.75" customHeight="1">
      <c r="A170" s="170"/>
      <c r="B170" s="278"/>
      <c r="C170" s="198" t="s">
        <v>310</v>
      </c>
      <c r="D170" s="174" t="s">
        <v>169</v>
      </c>
      <c r="E170" s="320" t="s">
        <v>253</v>
      </c>
      <c r="F170" s="320"/>
      <c r="G170" s="321">
        <f>I71</f>
        <v>4</v>
      </c>
      <c r="H170" s="321"/>
      <c r="I170" s="156"/>
      <c r="J170" s="156"/>
      <c r="K170" s="156"/>
      <c r="L170" s="156"/>
      <c r="M170" s="156"/>
      <c r="N170" s="156"/>
      <c r="O170" s="156"/>
      <c r="P170" s="156"/>
    </row>
    <row r="171" spans="1:16" ht="15.75">
      <c r="A171" s="170"/>
      <c r="B171" s="278"/>
      <c r="C171" s="197" t="s">
        <v>12</v>
      </c>
      <c r="D171" s="174"/>
      <c r="E171" s="314"/>
      <c r="F171" s="327"/>
      <c r="G171" s="316"/>
      <c r="H171" s="328"/>
      <c r="I171" s="156"/>
      <c r="J171" s="156"/>
      <c r="K171" s="156"/>
      <c r="L171" s="156"/>
      <c r="M171" s="156"/>
      <c r="N171" s="156"/>
      <c r="O171" s="156"/>
      <c r="P171" s="156"/>
    </row>
    <row r="172" spans="1:16" ht="58.5" customHeight="1">
      <c r="A172" s="170"/>
      <c r="B172" s="278"/>
      <c r="C172" s="198" t="s">
        <v>311</v>
      </c>
      <c r="D172" s="174" t="s">
        <v>139</v>
      </c>
      <c r="E172" s="314" t="s">
        <v>246</v>
      </c>
      <c r="F172" s="315"/>
      <c r="G172" s="317">
        <v>9</v>
      </c>
      <c r="H172" s="318"/>
      <c r="I172" s="156"/>
      <c r="J172" s="156"/>
      <c r="K172" s="156"/>
      <c r="L172" s="156"/>
      <c r="M172" s="156"/>
      <c r="N172" s="156"/>
      <c r="O172" s="156"/>
      <c r="P172" s="156"/>
    </row>
    <row r="173" spans="1:16" ht="15.75" hidden="1">
      <c r="A173" s="170"/>
      <c r="B173" s="278"/>
      <c r="C173" s="198"/>
      <c r="D173" s="174" t="s">
        <v>139</v>
      </c>
      <c r="E173" s="314" t="s">
        <v>246</v>
      </c>
      <c r="F173" s="315"/>
      <c r="G173" s="317"/>
      <c r="H173" s="318"/>
      <c r="I173" s="156"/>
      <c r="J173" s="156"/>
      <c r="K173" s="156"/>
      <c r="L173" s="156"/>
      <c r="M173" s="156"/>
      <c r="N173" s="156"/>
      <c r="O173" s="156"/>
      <c r="P173" s="156"/>
    </row>
    <row r="174" spans="1:16" ht="42.75" customHeight="1" hidden="1">
      <c r="A174" s="170"/>
      <c r="B174" s="278"/>
      <c r="C174" s="198"/>
      <c r="D174" s="174" t="s">
        <v>139</v>
      </c>
      <c r="E174" s="314" t="s">
        <v>246</v>
      </c>
      <c r="F174" s="315"/>
      <c r="G174" s="317"/>
      <c r="H174" s="315"/>
      <c r="I174" s="156"/>
      <c r="J174" s="156"/>
      <c r="K174" s="156"/>
      <c r="L174" s="156"/>
      <c r="M174" s="156"/>
      <c r="N174" s="156"/>
      <c r="O174" s="156"/>
      <c r="P174" s="156"/>
    </row>
    <row r="175" spans="1:16" ht="15.75">
      <c r="A175" s="170"/>
      <c r="B175" s="278"/>
      <c r="C175" s="281" t="s">
        <v>155</v>
      </c>
      <c r="D175" s="174"/>
      <c r="E175" s="314"/>
      <c r="F175" s="315"/>
      <c r="G175" s="316"/>
      <c r="H175" s="315"/>
      <c r="I175" s="156"/>
      <c r="J175" s="156"/>
      <c r="K175" s="156"/>
      <c r="L175" s="156"/>
      <c r="M175" s="156"/>
      <c r="N175" s="156"/>
      <c r="O175" s="156"/>
      <c r="P175" s="156"/>
    </row>
    <row r="176" spans="1:16" ht="54" customHeight="1">
      <c r="A176" s="170"/>
      <c r="B176" s="278"/>
      <c r="C176" s="198" t="s">
        <v>312</v>
      </c>
      <c r="D176" s="174" t="s">
        <v>254</v>
      </c>
      <c r="E176" s="314" t="s">
        <v>246</v>
      </c>
      <c r="F176" s="315"/>
      <c r="G176" s="316">
        <v>36.85</v>
      </c>
      <c r="H176" s="315"/>
      <c r="I176" s="156"/>
      <c r="J176" s="156"/>
      <c r="K176" s="156"/>
      <c r="L176" s="156"/>
      <c r="M176" s="156"/>
      <c r="N176" s="156"/>
      <c r="O176" s="156"/>
      <c r="P176" s="156"/>
    </row>
    <row r="177" spans="1:16" ht="15.75" hidden="1">
      <c r="A177" s="150"/>
      <c r="B177" s="278"/>
      <c r="C177" s="198"/>
      <c r="D177" s="174" t="s">
        <v>254</v>
      </c>
      <c r="E177" s="314" t="s">
        <v>246</v>
      </c>
      <c r="F177" s="315"/>
      <c r="G177" s="321"/>
      <c r="H177" s="321"/>
      <c r="I177" s="156"/>
      <c r="J177" s="156"/>
      <c r="K177" s="156"/>
      <c r="L177" s="156"/>
      <c r="M177" s="156"/>
      <c r="N177" s="156"/>
      <c r="O177" s="156"/>
      <c r="P177" s="156"/>
    </row>
    <row r="178" spans="1:16" ht="40.5" customHeight="1" hidden="1">
      <c r="A178" s="150"/>
      <c r="B178" s="278"/>
      <c r="C178" s="198"/>
      <c r="D178" s="174" t="s">
        <v>254</v>
      </c>
      <c r="E178" s="314" t="s">
        <v>246</v>
      </c>
      <c r="F178" s="315"/>
      <c r="G178" s="321"/>
      <c r="H178" s="321"/>
      <c r="I178" s="156"/>
      <c r="J178" s="156"/>
      <c r="K178" s="156"/>
      <c r="L178" s="156"/>
      <c r="M178" s="156"/>
      <c r="N178" s="156"/>
      <c r="O178" s="156"/>
      <c r="P178" s="156"/>
    </row>
    <row r="179" spans="1:16" ht="15.75" hidden="1">
      <c r="A179" s="282"/>
      <c r="B179" s="283"/>
      <c r="C179" s="284"/>
      <c r="D179" s="285"/>
      <c r="E179" s="286"/>
      <c r="F179" s="284"/>
      <c r="G179" s="286"/>
      <c r="H179" s="284"/>
      <c r="I179" s="156"/>
      <c r="J179" s="156"/>
      <c r="K179" s="156"/>
      <c r="L179" s="156"/>
      <c r="M179" s="156"/>
      <c r="N179" s="156"/>
      <c r="O179" s="156"/>
      <c r="P179" s="156"/>
    </row>
    <row r="180" spans="1:16" ht="15.75" hidden="1">
      <c r="A180" s="173"/>
      <c r="B180" s="277"/>
      <c r="C180" s="197"/>
      <c r="D180" s="171"/>
      <c r="E180" s="319"/>
      <c r="F180" s="319"/>
      <c r="G180" s="319"/>
      <c r="H180" s="319"/>
      <c r="I180" s="156"/>
      <c r="J180" s="156"/>
      <c r="K180" s="156"/>
      <c r="L180" s="156"/>
      <c r="M180" s="156"/>
      <c r="N180" s="156"/>
      <c r="O180" s="156"/>
      <c r="P180" s="156"/>
    </row>
    <row r="181" spans="1:16" ht="15.75" hidden="1">
      <c r="A181" s="170"/>
      <c r="B181" s="278"/>
      <c r="C181" s="198"/>
      <c r="D181" s="174"/>
      <c r="E181" s="320"/>
      <c r="F181" s="320"/>
      <c r="G181" s="321"/>
      <c r="H181" s="321"/>
      <c r="I181" s="156"/>
      <c r="J181" s="156"/>
      <c r="K181" s="156"/>
      <c r="L181" s="156"/>
      <c r="M181" s="156"/>
      <c r="N181" s="156"/>
      <c r="O181" s="156"/>
      <c r="P181" s="156"/>
    </row>
    <row r="182" spans="1:16" ht="15.75" hidden="1">
      <c r="A182" s="170"/>
      <c r="B182" s="278"/>
      <c r="C182" s="197"/>
      <c r="D182" s="174"/>
      <c r="E182" s="314"/>
      <c r="F182" s="327"/>
      <c r="G182" s="316"/>
      <c r="H182" s="328"/>
      <c r="I182" s="156"/>
      <c r="J182" s="156"/>
      <c r="K182" s="156"/>
      <c r="L182" s="156"/>
      <c r="M182" s="156"/>
      <c r="N182" s="156"/>
      <c r="O182" s="156"/>
      <c r="P182" s="156"/>
    </row>
    <row r="183" spans="1:16" ht="15.75" hidden="1">
      <c r="A183" s="170"/>
      <c r="B183" s="278"/>
      <c r="C183" s="198"/>
      <c r="D183" s="174"/>
      <c r="E183" s="314"/>
      <c r="F183" s="315"/>
      <c r="G183" s="317"/>
      <c r="H183" s="318"/>
      <c r="I183" s="156"/>
      <c r="J183" s="156"/>
      <c r="K183" s="156"/>
      <c r="L183" s="156"/>
      <c r="M183" s="156"/>
      <c r="N183" s="156"/>
      <c r="O183" s="156"/>
      <c r="P183" s="156"/>
    </row>
    <row r="184" spans="1:16" ht="15.75" hidden="1">
      <c r="A184" s="170"/>
      <c r="B184" s="278"/>
      <c r="C184" s="198"/>
      <c r="D184" s="174"/>
      <c r="E184" s="314"/>
      <c r="F184" s="315"/>
      <c r="G184" s="317"/>
      <c r="H184" s="318"/>
      <c r="I184" s="156"/>
      <c r="J184" s="156"/>
      <c r="K184" s="156"/>
      <c r="L184" s="156"/>
      <c r="M184" s="156"/>
      <c r="N184" s="156"/>
      <c r="O184" s="156"/>
      <c r="P184" s="156"/>
    </row>
    <row r="185" spans="1:16" ht="15.75" hidden="1">
      <c r="A185" s="170"/>
      <c r="B185" s="278"/>
      <c r="C185" s="281"/>
      <c r="D185" s="174"/>
      <c r="E185" s="314"/>
      <c r="F185" s="315"/>
      <c r="G185" s="316"/>
      <c r="H185" s="315"/>
      <c r="I185" s="156"/>
      <c r="J185" s="156"/>
      <c r="K185" s="156"/>
      <c r="L185" s="156"/>
      <c r="M185" s="156"/>
      <c r="N185" s="156"/>
      <c r="O185" s="156"/>
      <c r="P185" s="156"/>
    </row>
    <row r="186" spans="1:16" ht="15.75" hidden="1">
      <c r="A186" s="170"/>
      <c r="B186" s="278"/>
      <c r="C186" s="198"/>
      <c r="D186" s="174"/>
      <c r="E186" s="314"/>
      <c r="F186" s="315"/>
      <c r="G186" s="316"/>
      <c r="H186" s="315"/>
      <c r="I186" s="156"/>
      <c r="J186" s="156"/>
      <c r="K186" s="156"/>
      <c r="L186" s="156"/>
      <c r="M186" s="156"/>
      <c r="N186" s="156"/>
      <c r="O186" s="156"/>
      <c r="P186" s="156"/>
    </row>
    <row r="187" spans="1:16" ht="15.75" hidden="1">
      <c r="A187" s="150"/>
      <c r="B187" s="278"/>
      <c r="C187" s="198"/>
      <c r="D187" s="174"/>
      <c r="E187" s="314"/>
      <c r="F187" s="315"/>
      <c r="G187" s="321"/>
      <c r="H187" s="321"/>
      <c r="I187" s="156"/>
      <c r="J187" s="156"/>
      <c r="K187" s="156"/>
      <c r="L187" s="156"/>
      <c r="M187" s="156"/>
      <c r="N187" s="156"/>
      <c r="O187" s="156"/>
      <c r="P187" s="156"/>
    </row>
    <row r="188" spans="1:16" ht="15.75" hidden="1">
      <c r="A188" s="282"/>
      <c r="B188" s="283"/>
      <c r="C188" s="284"/>
      <c r="D188" s="285"/>
      <c r="E188" s="286"/>
      <c r="F188" s="284"/>
      <c r="G188" s="286"/>
      <c r="H188" s="284"/>
      <c r="I188" s="156"/>
      <c r="J188" s="156"/>
      <c r="K188" s="156"/>
      <c r="L188" s="156"/>
      <c r="M188" s="156"/>
      <c r="N188" s="156"/>
      <c r="O188" s="156"/>
      <c r="P188" s="156"/>
    </row>
    <row r="189" spans="1:16" ht="15.75" hidden="1">
      <c r="A189" s="173"/>
      <c r="B189" s="277"/>
      <c r="C189" s="197"/>
      <c r="D189" s="171"/>
      <c r="E189" s="319"/>
      <c r="F189" s="319"/>
      <c r="G189" s="319"/>
      <c r="H189" s="319"/>
      <c r="I189" s="156"/>
      <c r="J189" s="156"/>
      <c r="K189" s="156"/>
      <c r="L189" s="156"/>
      <c r="M189" s="156"/>
      <c r="N189" s="156"/>
      <c r="O189" s="156"/>
      <c r="P189" s="156"/>
    </row>
    <row r="190" spans="1:16" ht="15.75" hidden="1">
      <c r="A190" s="170"/>
      <c r="B190" s="278"/>
      <c r="C190" s="198"/>
      <c r="D190" s="174"/>
      <c r="E190" s="320"/>
      <c r="F190" s="320"/>
      <c r="G190" s="321"/>
      <c r="H190" s="321"/>
      <c r="I190" s="156"/>
      <c r="J190" s="156"/>
      <c r="K190" s="156"/>
      <c r="L190" s="156"/>
      <c r="M190" s="156"/>
      <c r="N190" s="156"/>
      <c r="O190" s="156"/>
      <c r="P190" s="156"/>
    </row>
    <row r="191" spans="1:16" ht="15.75" hidden="1">
      <c r="A191" s="170"/>
      <c r="B191" s="278"/>
      <c r="C191" s="197"/>
      <c r="D191" s="174"/>
      <c r="E191" s="314"/>
      <c r="F191" s="327"/>
      <c r="G191" s="316"/>
      <c r="H191" s="328"/>
      <c r="I191" s="156"/>
      <c r="J191" s="156"/>
      <c r="K191" s="156"/>
      <c r="L191" s="156"/>
      <c r="M191" s="156"/>
      <c r="N191" s="156"/>
      <c r="O191" s="156"/>
      <c r="P191" s="156"/>
    </row>
    <row r="192" spans="1:16" ht="15.75" hidden="1">
      <c r="A192" s="170"/>
      <c r="B192" s="278"/>
      <c r="C192" s="198"/>
      <c r="D192" s="174"/>
      <c r="E192" s="314"/>
      <c r="F192" s="315"/>
      <c r="G192" s="317"/>
      <c r="H192" s="318"/>
      <c r="I192" s="156"/>
      <c r="J192" s="156"/>
      <c r="K192" s="156"/>
      <c r="L192" s="156"/>
      <c r="M192" s="156"/>
      <c r="N192" s="156"/>
      <c r="O192" s="156"/>
      <c r="P192" s="156"/>
    </row>
    <row r="193" spans="1:16" ht="15.75" hidden="1">
      <c r="A193" s="170"/>
      <c r="B193" s="278"/>
      <c r="C193" s="281"/>
      <c r="D193" s="174"/>
      <c r="E193" s="314"/>
      <c r="F193" s="315"/>
      <c r="G193" s="316"/>
      <c r="H193" s="315"/>
      <c r="I193" s="156"/>
      <c r="J193" s="156"/>
      <c r="K193" s="156"/>
      <c r="L193" s="156"/>
      <c r="M193" s="156"/>
      <c r="N193" s="156"/>
      <c r="O193" s="156"/>
      <c r="P193" s="156"/>
    </row>
    <row r="194" spans="1:16" ht="16.5" customHeight="1" hidden="1">
      <c r="A194" s="170"/>
      <c r="B194" s="278"/>
      <c r="C194" s="198"/>
      <c r="D194" s="174"/>
      <c r="E194" s="314"/>
      <c r="F194" s="315"/>
      <c r="G194" s="316"/>
      <c r="H194" s="315"/>
      <c r="I194" s="156"/>
      <c r="J194" s="156"/>
      <c r="K194" s="156"/>
      <c r="L194" s="156"/>
      <c r="M194" s="156"/>
      <c r="N194" s="156"/>
      <c r="O194" s="156"/>
      <c r="P194" s="156"/>
    </row>
    <row r="195" spans="1:13" ht="15.75">
      <c r="A195" s="162"/>
      <c r="B195" s="188"/>
      <c r="C195" s="188"/>
      <c r="D195" s="188"/>
      <c r="E195" s="187"/>
      <c r="F195" s="187"/>
      <c r="G195" s="187"/>
      <c r="H195" s="187"/>
      <c r="I195" s="187"/>
      <c r="J195" s="187"/>
      <c r="K195" s="187"/>
      <c r="L195" s="187"/>
      <c r="M195" s="187"/>
    </row>
    <row r="196" spans="1:4" s="3" customFormat="1" ht="18.75">
      <c r="A196" s="6" t="s">
        <v>154</v>
      </c>
      <c r="B196" s="125" t="s">
        <v>204</v>
      </c>
      <c r="C196" s="126"/>
      <c r="D196" s="126"/>
    </row>
    <row r="197" s="3" customFormat="1" ht="16.5" thickBot="1">
      <c r="B197" s="202" t="s">
        <v>9</v>
      </c>
    </row>
    <row r="198" spans="2:14" s="3" customFormat="1" ht="15" customHeight="1">
      <c r="B198" s="354" t="s">
        <v>15</v>
      </c>
      <c r="C198" s="351" t="s">
        <v>16</v>
      </c>
      <c r="D198" s="351" t="s">
        <v>185</v>
      </c>
      <c r="E198" s="344" t="s">
        <v>17</v>
      </c>
      <c r="F198" s="345"/>
      <c r="G198" s="346"/>
      <c r="H198" s="344" t="s">
        <v>209</v>
      </c>
      <c r="I198" s="345"/>
      <c r="J198" s="346"/>
      <c r="K198" s="344" t="s">
        <v>210</v>
      </c>
      <c r="L198" s="345"/>
      <c r="M198" s="346"/>
      <c r="N198" s="338" t="s">
        <v>197</v>
      </c>
    </row>
    <row r="199" spans="2:14" s="3" customFormat="1" ht="15.75" thickBot="1">
      <c r="B199" s="347"/>
      <c r="C199" s="352"/>
      <c r="D199" s="352"/>
      <c r="E199" s="341" t="s">
        <v>208</v>
      </c>
      <c r="F199" s="342"/>
      <c r="G199" s="343"/>
      <c r="H199" s="341"/>
      <c r="I199" s="342"/>
      <c r="J199" s="343"/>
      <c r="K199" s="341"/>
      <c r="L199" s="342"/>
      <c r="M199" s="343"/>
      <c r="N199" s="339"/>
    </row>
    <row r="200" spans="2:14" s="3" customFormat="1" ht="15">
      <c r="B200" s="347"/>
      <c r="C200" s="352"/>
      <c r="D200" s="352"/>
      <c r="E200" s="203" t="s">
        <v>198</v>
      </c>
      <c r="F200" s="204" t="s">
        <v>199</v>
      </c>
      <c r="G200" s="349" t="s">
        <v>10</v>
      </c>
      <c r="H200" s="205" t="s">
        <v>198</v>
      </c>
      <c r="I200" s="205" t="s">
        <v>199</v>
      </c>
      <c r="J200" s="349" t="s">
        <v>10</v>
      </c>
      <c r="K200" s="205" t="s">
        <v>198</v>
      </c>
      <c r="L200" s="205" t="s">
        <v>199</v>
      </c>
      <c r="M200" s="349" t="s">
        <v>10</v>
      </c>
      <c r="N200" s="339"/>
    </row>
    <row r="201" spans="2:14" s="3" customFormat="1" ht="25.5" customHeight="1" thickBot="1">
      <c r="B201" s="348"/>
      <c r="C201" s="353"/>
      <c r="D201" s="353"/>
      <c r="E201" s="206" t="s">
        <v>200</v>
      </c>
      <c r="F201" s="207" t="s">
        <v>201</v>
      </c>
      <c r="G201" s="350"/>
      <c r="H201" s="207" t="s">
        <v>200</v>
      </c>
      <c r="I201" s="207" t="s">
        <v>201</v>
      </c>
      <c r="J201" s="350"/>
      <c r="K201" s="207" t="s">
        <v>200</v>
      </c>
      <c r="L201" s="207" t="s">
        <v>201</v>
      </c>
      <c r="M201" s="350"/>
      <c r="N201" s="340"/>
    </row>
    <row r="202" spans="2:14" s="3" customFormat="1" ht="15.75" thickBot="1">
      <c r="B202" s="208">
        <v>1</v>
      </c>
      <c r="C202" s="209">
        <v>2</v>
      </c>
      <c r="D202" s="209">
        <v>3</v>
      </c>
      <c r="E202" s="209">
        <v>4</v>
      </c>
      <c r="F202" s="209">
        <v>5</v>
      </c>
      <c r="G202" s="209">
        <v>6</v>
      </c>
      <c r="H202" s="209">
        <v>7</v>
      </c>
      <c r="I202" s="209">
        <v>8</v>
      </c>
      <c r="J202" s="209">
        <v>9</v>
      </c>
      <c r="K202" s="209">
        <v>10</v>
      </c>
      <c r="L202" s="209">
        <v>11</v>
      </c>
      <c r="M202" s="209">
        <v>12</v>
      </c>
      <c r="N202" s="209">
        <v>13</v>
      </c>
    </row>
    <row r="203" spans="2:14" s="3" customFormat="1" ht="29.25" customHeight="1" thickBot="1">
      <c r="B203" s="210"/>
      <c r="C203" s="4" t="s">
        <v>205</v>
      </c>
      <c r="D203" s="4"/>
      <c r="E203" s="209"/>
      <c r="F203" s="209"/>
      <c r="G203" s="211"/>
      <c r="H203" s="209"/>
      <c r="I203" s="209"/>
      <c r="J203" s="209"/>
      <c r="K203" s="209"/>
      <c r="L203" s="209"/>
      <c r="M203" s="209"/>
      <c r="N203" s="209"/>
    </row>
    <row r="204" spans="2:14" s="3" customFormat="1" ht="15.75" thickBot="1">
      <c r="B204" s="210"/>
      <c r="C204" s="211" t="s">
        <v>206</v>
      </c>
      <c r="D204" s="211"/>
      <c r="E204" s="209"/>
      <c r="F204" s="209"/>
      <c r="G204" s="211"/>
      <c r="H204" s="209"/>
      <c r="I204" s="209"/>
      <c r="J204" s="209"/>
      <c r="K204" s="209"/>
      <c r="L204" s="209"/>
      <c r="M204" s="209"/>
      <c r="N204" s="209"/>
    </row>
    <row r="205" spans="2:14" s="3" customFormat="1" ht="15.75" thickBot="1">
      <c r="B205" s="212"/>
      <c r="C205" s="211" t="s">
        <v>207</v>
      </c>
      <c r="D205" s="211"/>
      <c r="E205" s="209"/>
      <c r="F205" s="209"/>
      <c r="G205" s="211"/>
      <c r="H205" s="209"/>
      <c r="I205" s="209"/>
      <c r="J205" s="211"/>
      <c r="K205" s="209"/>
      <c r="L205" s="209"/>
      <c r="M205" s="211"/>
      <c r="N205" s="211"/>
    </row>
    <row r="206" spans="2:14" s="3" customFormat="1" ht="15.75" thickBot="1">
      <c r="B206" s="212"/>
      <c r="C206" s="211" t="s">
        <v>202</v>
      </c>
      <c r="D206" s="211"/>
      <c r="E206" s="209"/>
      <c r="F206" s="209"/>
      <c r="G206" s="209"/>
      <c r="H206" s="209"/>
      <c r="I206" s="209"/>
      <c r="J206" s="211"/>
      <c r="K206" s="209"/>
      <c r="L206" s="209"/>
      <c r="M206" s="211"/>
      <c r="N206" s="211"/>
    </row>
    <row r="207" spans="2:14" s="3" customFormat="1" ht="15.75" thickBot="1">
      <c r="B207" s="212"/>
      <c r="C207" s="211" t="s">
        <v>203</v>
      </c>
      <c r="D207" s="211"/>
      <c r="E207" s="209"/>
      <c r="F207" s="209"/>
      <c r="G207" s="211"/>
      <c r="H207" s="209"/>
      <c r="I207" s="209"/>
      <c r="J207" s="209"/>
      <c r="K207" s="209"/>
      <c r="L207" s="209"/>
      <c r="M207" s="209"/>
      <c r="N207" s="209"/>
    </row>
    <row r="208" spans="2:14" s="3" customFormat="1" ht="15">
      <c r="B208" s="216"/>
      <c r="C208" s="217"/>
      <c r="D208" s="217"/>
      <c r="E208" s="216"/>
      <c r="F208" s="216"/>
      <c r="G208" s="217"/>
      <c r="H208" s="216"/>
      <c r="I208" s="216"/>
      <c r="J208" s="216"/>
      <c r="K208" s="216"/>
      <c r="L208" s="216"/>
      <c r="M208" s="216"/>
      <c r="N208" s="216"/>
    </row>
    <row r="209" s="3" customFormat="1" ht="18.75">
      <c r="B209" s="213" t="s">
        <v>247</v>
      </c>
    </row>
    <row r="210" spans="2:9" s="3" customFormat="1" ht="18.75">
      <c r="B210" s="213" t="s">
        <v>219</v>
      </c>
      <c r="F210" s="213" t="s">
        <v>218</v>
      </c>
      <c r="I210" s="214" t="s">
        <v>237</v>
      </c>
    </row>
    <row r="211" s="3" customFormat="1" ht="15.75">
      <c r="B211" s="6" t="s">
        <v>220</v>
      </c>
    </row>
    <row r="212" s="3" customFormat="1" ht="15.75">
      <c r="B212" s="6"/>
    </row>
    <row r="213" s="3" customFormat="1" ht="18.75">
      <c r="B213" s="215" t="s">
        <v>20</v>
      </c>
    </row>
    <row r="214" spans="2:9" s="3" customFormat="1" ht="18.75">
      <c r="B214" s="214" t="s">
        <v>223</v>
      </c>
      <c r="F214" s="213" t="s">
        <v>218</v>
      </c>
      <c r="G214" s="214"/>
      <c r="I214" s="214" t="s">
        <v>101</v>
      </c>
    </row>
    <row r="215" s="3" customFormat="1" ht="15.75">
      <c r="B215" s="6" t="s">
        <v>221</v>
      </c>
    </row>
  </sheetData>
  <sheetProtection/>
  <mergeCells count="271">
    <mergeCell ref="E193:F193"/>
    <mergeCell ref="G193:H193"/>
    <mergeCell ref="E185:F185"/>
    <mergeCell ref="G185:H185"/>
    <mergeCell ref="E186:F186"/>
    <mergeCell ref="G186:H186"/>
    <mergeCell ref="E187:F187"/>
    <mergeCell ref="E194:F194"/>
    <mergeCell ref="G194:H194"/>
    <mergeCell ref="E189:F189"/>
    <mergeCell ref="G189:H189"/>
    <mergeCell ref="E190:F190"/>
    <mergeCell ref="G190:H190"/>
    <mergeCell ref="E191:F191"/>
    <mergeCell ref="G191:H191"/>
    <mergeCell ref="E192:F192"/>
    <mergeCell ref="G192:H192"/>
    <mergeCell ref="E181:F181"/>
    <mergeCell ref="G181:H181"/>
    <mergeCell ref="G187:H187"/>
    <mergeCell ref="E182:F182"/>
    <mergeCell ref="G182:H182"/>
    <mergeCell ref="E183:F183"/>
    <mergeCell ref="G183:H183"/>
    <mergeCell ref="E184:F184"/>
    <mergeCell ref="G184:H184"/>
    <mergeCell ref="E178:F178"/>
    <mergeCell ref="G178:H178"/>
    <mergeCell ref="E180:F180"/>
    <mergeCell ref="G180:H180"/>
    <mergeCell ref="E177:F177"/>
    <mergeCell ref="G177:H177"/>
    <mergeCell ref="E174:F174"/>
    <mergeCell ref="G174:H174"/>
    <mergeCell ref="E175:F175"/>
    <mergeCell ref="G175:H175"/>
    <mergeCell ref="E176:F176"/>
    <mergeCell ref="G176:H176"/>
    <mergeCell ref="E172:F172"/>
    <mergeCell ref="G172:H172"/>
    <mergeCell ref="E173:F173"/>
    <mergeCell ref="G173:H173"/>
    <mergeCell ref="E170:F170"/>
    <mergeCell ref="G170:H170"/>
    <mergeCell ref="E171:F171"/>
    <mergeCell ref="G171:H171"/>
    <mergeCell ref="B31:O31"/>
    <mergeCell ref="D70:F70"/>
    <mergeCell ref="D73:F73"/>
    <mergeCell ref="D76:F76"/>
    <mergeCell ref="D67:F67"/>
    <mergeCell ref="D68:F68"/>
    <mergeCell ref="D74:F74"/>
    <mergeCell ref="D71:F71"/>
    <mergeCell ref="B33:N33"/>
    <mergeCell ref="D47:J47"/>
    <mergeCell ref="D23:K23"/>
    <mergeCell ref="B35:N35"/>
    <mergeCell ref="D51:J51"/>
    <mergeCell ref="D42:J42"/>
    <mergeCell ref="D43:J43"/>
    <mergeCell ref="D44:J44"/>
    <mergeCell ref="D45:J45"/>
    <mergeCell ref="D46:J46"/>
    <mergeCell ref="D41:J41"/>
    <mergeCell ref="E163:F163"/>
    <mergeCell ref="G154:H154"/>
    <mergeCell ref="G155:H155"/>
    <mergeCell ref="E156:F156"/>
    <mergeCell ref="G156:H156"/>
    <mergeCell ref="B32:O32"/>
    <mergeCell ref="B34:O34"/>
    <mergeCell ref="B38:O38"/>
    <mergeCell ref="B40:J40"/>
    <mergeCell ref="G153:H153"/>
    <mergeCell ref="G160:H160"/>
    <mergeCell ref="E147:F147"/>
    <mergeCell ref="J152:K152"/>
    <mergeCell ref="D48:J48"/>
    <mergeCell ref="D77:F77"/>
    <mergeCell ref="D61:F61"/>
    <mergeCell ref="D59:F59"/>
    <mergeCell ref="E162:F162"/>
    <mergeCell ref="G161:H161"/>
    <mergeCell ref="E143:F143"/>
    <mergeCell ref="E144:F144"/>
    <mergeCell ref="E155:F155"/>
    <mergeCell ref="E153:F153"/>
    <mergeCell ref="E160:F160"/>
    <mergeCell ref="E161:F161"/>
    <mergeCell ref="E152:F152"/>
    <mergeCell ref="G152:H152"/>
    <mergeCell ref="B200:B201"/>
    <mergeCell ref="G200:G201"/>
    <mergeCell ref="J200:J201"/>
    <mergeCell ref="G162:H162"/>
    <mergeCell ref="G163:H163"/>
    <mergeCell ref="C198:C201"/>
    <mergeCell ref="B198:B199"/>
    <mergeCell ref="D198:D201"/>
    <mergeCell ref="J164:K164"/>
    <mergeCell ref="E164:F164"/>
    <mergeCell ref="N198:N201"/>
    <mergeCell ref="E199:G199"/>
    <mergeCell ref="J165:K165"/>
    <mergeCell ref="E198:G198"/>
    <mergeCell ref="H198:J199"/>
    <mergeCell ref="E165:F165"/>
    <mergeCell ref="M200:M201"/>
    <mergeCell ref="K198:M199"/>
    <mergeCell ref="E169:F169"/>
    <mergeCell ref="G169:H169"/>
    <mergeCell ref="I88:I89"/>
    <mergeCell ref="E141:F141"/>
    <mergeCell ref="H54:H55"/>
    <mergeCell ref="I54:I55"/>
    <mergeCell ref="D54:F56"/>
    <mergeCell ref="D64:F64"/>
    <mergeCell ref="G134:H134"/>
    <mergeCell ref="G135:H135"/>
    <mergeCell ref="K55:K56"/>
    <mergeCell ref="G54:G56"/>
    <mergeCell ref="B30:G30"/>
    <mergeCell ref="B36:L36"/>
    <mergeCell ref="L54:N54"/>
    <mergeCell ref="J55:J56"/>
    <mergeCell ref="L55:L56"/>
    <mergeCell ref="M55:M56"/>
    <mergeCell ref="N55:N56"/>
    <mergeCell ref="B54:B55"/>
    <mergeCell ref="C54:C55"/>
    <mergeCell ref="E145:F145"/>
    <mergeCell ref="E109:F109"/>
    <mergeCell ref="G108:H108"/>
    <mergeCell ref="G109:H109"/>
    <mergeCell ref="G140:H140"/>
    <mergeCell ref="G136:H136"/>
    <mergeCell ref="E108:F108"/>
    <mergeCell ref="E122:F122"/>
    <mergeCell ref="E140:F140"/>
    <mergeCell ref="B29:F29"/>
    <mergeCell ref="D65:F65"/>
    <mergeCell ref="D62:F62"/>
    <mergeCell ref="G165:H165"/>
    <mergeCell ref="G143:H143"/>
    <mergeCell ref="G141:H141"/>
    <mergeCell ref="G146:H146"/>
    <mergeCell ref="G147:H147"/>
    <mergeCell ref="G150:H150"/>
    <mergeCell ref="E154:F154"/>
    <mergeCell ref="E151:F151"/>
    <mergeCell ref="J140:K140"/>
    <mergeCell ref="J144:K144"/>
    <mergeCell ref="G151:H151"/>
    <mergeCell ref="J145:K145"/>
    <mergeCell ref="G145:H145"/>
    <mergeCell ref="E146:F146"/>
    <mergeCell ref="E139:F139"/>
    <mergeCell ref="J136:K136"/>
    <mergeCell ref="J137:K137"/>
    <mergeCell ref="G144:H144"/>
    <mergeCell ref="E134:F134"/>
    <mergeCell ref="E135:F135"/>
    <mergeCell ref="E136:F136"/>
    <mergeCell ref="E137:F137"/>
    <mergeCell ref="J151:K151"/>
    <mergeCell ref="J142:K142"/>
    <mergeCell ref="J143:K143"/>
    <mergeCell ref="J146:K146"/>
    <mergeCell ref="J147:K147"/>
    <mergeCell ref="G139:H139"/>
    <mergeCell ref="A54:A56"/>
    <mergeCell ref="J133:K133"/>
    <mergeCell ref="A101:A105"/>
    <mergeCell ref="J109:K109"/>
    <mergeCell ref="I84:K84"/>
    <mergeCell ref="D80:F80"/>
    <mergeCell ref="D57:F57"/>
    <mergeCell ref="D58:F58"/>
    <mergeCell ref="J139:K139"/>
    <mergeCell ref="J141:K141"/>
    <mergeCell ref="O91:P91"/>
    <mergeCell ref="O92:P92"/>
    <mergeCell ref="O93:P93"/>
    <mergeCell ref="O94:P94"/>
    <mergeCell ref="O101:Q102"/>
    <mergeCell ref="J101:K105"/>
    <mergeCell ref="L101:N102"/>
    <mergeCell ref="J135:K135"/>
    <mergeCell ref="J134:K134"/>
    <mergeCell ref="J108:K108"/>
    <mergeCell ref="B28:P28"/>
    <mergeCell ref="D87:F87"/>
    <mergeCell ref="M87:P87"/>
    <mergeCell ref="O88:P89"/>
    <mergeCell ref="O90:P90"/>
    <mergeCell ref="L88:L89"/>
    <mergeCell ref="J87:L87"/>
    <mergeCell ref="G101:H105"/>
    <mergeCell ref="B85:D85"/>
    <mergeCell ref="C87:C89"/>
    <mergeCell ref="I101:I105"/>
    <mergeCell ref="G87:I87"/>
    <mergeCell ref="E101:F105"/>
    <mergeCell ref="B101:B102"/>
    <mergeCell ref="B87:B89"/>
    <mergeCell ref="D101:D105"/>
    <mergeCell ref="C101:C105"/>
    <mergeCell ref="G110:H110"/>
    <mergeCell ref="E111:F111"/>
    <mergeCell ref="G111:H111"/>
    <mergeCell ref="E121:F121"/>
    <mergeCell ref="E112:F112"/>
    <mergeCell ref="E113:F113"/>
    <mergeCell ref="D79:F79"/>
    <mergeCell ref="E110:F110"/>
    <mergeCell ref="B84:D84"/>
    <mergeCell ref="F88:F89"/>
    <mergeCell ref="G149:H149"/>
    <mergeCell ref="E150:F150"/>
    <mergeCell ref="E106:F106"/>
    <mergeCell ref="G106:H106"/>
    <mergeCell ref="E138:F138"/>
    <mergeCell ref="G138:H138"/>
    <mergeCell ref="G137:H137"/>
    <mergeCell ref="E114:F114"/>
    <mergeCell ref="E115:F115"/>
    <mergeCell ref="E116:F116"/>
    <mergeCell ref="G116:H116"/>
    <mergeCell ref="G117:H117"/>
    <mergeCell ref="G164:H164"/>
    <mergeCell ref="E158:F158"/>
    <mergeCell ref="E159:F159"/>
    <mergeCell ref="G158:H158"/>
    <mergeCell ref="G159:H159"/>
    <mergeCell ref="E148:F148"/>
    <mergeCell ref="G148:H148"/>
    <mergeCell ref="E149:F149"/>
    <mergeCell ref="G112:H112"/>
    <mergeCell ref="G113:H113"/>
    <mergeCell ref="G114:H114"/>
    <mergeCell ref="G115:H115"/>
    <mergeCell ref="E117:F117"/>
    <mergeCell ref="E118:F118"/>
    <mergeCell ref="E119:F119"/>
    <mergeCell ref="E120:F120"/>
    <mergeCell ref="E128:F128"/>
    <mergeCell ref="E129:F129"/>
    <mergeCell ref="G118:H118"/>
    <mergeCell ref="G119:H119"/>
    <mergeCell ref="G120:H120"/>
    <mergeCell ref="E123:F123"/>
    <mergeCell ref="E124:F124"/>
    <mergeCell ref="E125:F125"/>
    <mergeCell ref="G122:H122"/>
    <mergeCell ref="G121:H121"/>
    <mergeCell ref="E126:F126"/>
    <mergeCell ref="G123:H123"/>
    <mergeCell ref="G124:H124"/>
    <mergeCell ref="G125:H125"/>
    <mergeCell ref="G126:H126"/>
    <mergeCell ref="E131:F131"/>
    <mergeCell ref="E132:F132"/>
    <mergeCell ref="G127:H127"/>
    <mergeCell ref="G128:H128"/>
    <mergeCell ref="G129:H129"/>
    <mergeCell ref="G131:H131"/>
    <mergeCell ref="G132:H132"/>
    <mergeCell ref="E130:F130"/>
    <mergeCell ref="G130:H130"/>
    <mergeCell ref="E127:F127"/>
  </mergeCells>
  <printOptions/>
  <pageMargins left="0.4330708661417323" right="0.7874015748031497" top="0.6299212598425197" bottom="0.5905511811023623" header="0" footer="0"/>
  <pageSetup fitToHeight="3" horizontalDpi="600" verticalDpi="600" orientation="landscape" paperSize="9" scale="45" r:id="rId1"/>
  <rowBreaks count="3" manualBreakCount="3">
    <brk id="51" max="15" man="1"/>
    <brk id="81" max="15" man="1"/>
    <brk id="13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P121"/>
  <sheetViews>
    <sheetView view="pageBreakPreview" zoomScale="85" zoomScaleSheetLayoutView="85" zoomScalePageLayoutView="0" workbookViewId="0" topLeftCell="C1">
      <selection activeCell="A81" sqref="A81:N81"/>
    </sheetView>
  </sheetViews>
  <sheetFormatPr defaultColWidth="9.00390625" defaultRowHeight="12.75"/>
  <cols>
    <col min="1" max="1" width="5.25390625" style="6" customWidth="1"/>
    <col min="2" max="2" width="16.125" style="6" customWidth="1"/>
    <col min="3" max="3" width="24.00390625" style="6" customWidth="1"/>
    <col min="4" max="4" width="22.625" style="6" customWidth="1"/>
    <col min="5" max="5" width="14.25390625" style="6" customWidth="1"/>
    <col min="6" max="6" width="14.75390625" style="6" customWidth="1"/>
    <col min="7" max="7" width="10.75390625" style="6" customWidth="1"/>
    <col min="8" max="8" width="18.625" style="6" customWidth="1"/>
    <col min="9" max="9" width="12.875" style="6" customWidth="1"/>
    <col min="10" max="10" width="14.125" style="6" customWidth="1"/>
    <col min="11" max="11" width="11.00390625" style="6" customWidth="1"/>
    <col min="12" max="12" width="9.125" style="6" customWidth="1"/>
    <col min="13" max="13" width="10.375" style="6" customWidth="1"/>
    <col min="14" max="14" width="9.125" style="6" customWidth="1"/>
    <col min="15" max="15" width="18.75390625" style="6" customWidth="1"/>
    <col min="16" max="16384" width="9.125" style="6" customWidth="1"/>
  </cols>
  <sheetData>
    <row r="1" ht="15.75">
      <c r="J1" s="7" t="s">
        <v>0</v>
      </c>
    </row>
    <row r="2" ht="15.75">
      <c r="J2" s="7" t="s">
        <v>1</v>
      </c>
    </row>
    <row r="3" ht="15.75">
      <c r="J3" s="7" t="s">
        <v>2</v>
      </c>
    </row>
    <row r="4" ht="15.75">
      <c r="J4" s="7" t="s">
        <v>224</v>
      </c>
    </row>
    <row r="5" ht="15.75">
      <c r="B5" s="106"/>
    </row>
    <row r="6" ht="15.75">
      <c r="B6" s="106"/>
    </row>
    <row r="7" ht="15.75">
      <c r="B7" s="106"/>
    </row>
    <row r="8" ht="15.75">
      <c r="B8" s="106"/>
    </row>
    <row r="9" ht="15.75">
      <c r="B9" s="106"/>
    </row>
    <row r="10" ht="15.75">
      <c r="B10" s="106"/>
    </row>
    <row r="11" ht="15.75">
      <c r="F11" s="106" t="s">
        <v>225</v>
      </c>
    </row>
    <row r="12" ht="15.75">
      <c r="F12" s="106" t="s">
        <v>102</v>
      </c>
    </row>
    <row r="13" spans="4:6" ht="15.75">
      <c r="D13" s="1" t="s">
        <v>226</v>
      </c>
      <c r="F13" s="106"/>
    </row>
    <row r="14" ht="15.75">
      <c r="B14" s="106" t="s">
        <v>44</v>
      </c>
    </row>
    <row r="15" spans="1:7" ht="18.75">
      <c r="A15" s="6" t="s">
        <v>129</v>
      </c>
      <c r="B15" s="100">
        <v>15</v>
      </c>
      <c r="C15" s="102" t="s">
        <v>126</v>
      </c>
      <c r="D15" s="101"/>
      <c r="E15" s="101"/>
      <c r="F15" s="101"/>
      <c r="G15" s="101"/>
    </row>
    <row r="16" spans="2:7" ht="15.75">
      <c r="B16" s="99" t="s">
        <v>6</v>
      </c>
      <c r="C16" s="3"/>
      <c r="D16" s="3"/>
      <c r="E16" s="3"/>
      <c r="F16" s="3"/>
      <c r="G16" s="3"/>
    </row>
    <row r="17" spans="1:7" ht="18.75">
      <c r="A17" s="6" t="s">
        <v>128</v>
      </c>
      <c r="B17" s="100">
        <v>151</v>
      </c>
      <c r="C17" s="102" t="s">
        <v>126</v>
      </c>
      <c r="D17" s="101"/>
      <c r="E17" s="101"/>
      <c r="F17" s="101"/>
      <c r="G17" s="101"/>
    </row>
    <row r="18" spans="2:7" ht="15.75">
      <c r="B18" s="112" t="s">
        <v>7</v>
      </c>
      <c r="C18" s="113"/>
      <c r="D18" s="113"/>
      <c r="E18" s="113"/>
      <c r="F18" s="3"/>
      <c r="G18" s="3"/>
    </row>
    <row r="19" spans="1:15" ht="33" customHeight="1">
      <c r="A19" s="6" t="s">
        <v>127</v>
      </c>
      <c r="B19" s="100">
        <v>1513400</v>
      </c>
      <c r="C19" s="124">
        <v>1090</v>
      </c>
      <c r="D19" s="429" t="s">
        <v>164</v>
      </c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</row>
    <row r="20" spans="2:7" ht="15.75">
      <c r="B20" s="112" t="s">
        <v>227</v>
      </c>
      <c r="C20" s="113"/>
      <c r="D20" s="113"/>
      <c r="E20" s="113"/>
      <c r="F20" s="113"/>
      <c r="G20" s="3"/>
    </row>
    <row r="21" spans="2:6" ht="15.75">
      <c r="B21" s="103"/>
      <c r="C21" s="102"/>
      <c r="D21" s="102"/>
      <c r="E21" s="102"/>
      <c r="F21" s="102"/>
    </row>
    <row r="22" ht="15.75">
      <c r="B22" s="1"/>
    </row>
    <row r="24" spans="1:2" ht="15.75">
      <c r="A24" s="6" t="s">
        <v>130</v>
      </c>
      <c r="B24" s="1" t="s">
        <v>228</v>
      </c>
    </row>
    <row r="25" ht="16.5" thickBot="1">
      <c r="J25" s="1" t="s">
        <v>103</v>
      </c>
    </row>
    <row r="26" spans="2:10" ht="30" customHeight="1" thickBot="1">
      <c r="B26" s="387" t="s">
        <v>104</v>
      </c>
      <c r="C26" s="388"/>
      <c r="D26" s="389"/>
      <c r="E26" s="387" t="s">
        <v>229</v>
      </c>
      <c r="F26" s="388"/>
      <c r="G26" s="389"/>
      <c r="H26" s="387" t="s">
        <v>105</v>
      </c>
      <c r="I26" s="388"/>
      <c r="J26" s="389"/>
    </row>
    <row r="27" spans="2:10" ht="32.25" thickBot="1">
      <c r="B27" s="98" t="s">
        <v>106</v>
      </c>
      <c r="C27" s="97" t="s">
        <v>107</v>
      </c>
      <c r="D27" s="97" t="s">
        <v>108</v>
      </c>
      <c r="E27" s="97" t="s">
        <v>106</v>
      </c>
      <c r="F27" s="97" t="s">
        <v>107</v>
      </c>
      <c r="G27" s="97" t="s">
        <v>108</v>
      </c>
      <c r="H27" s="97" t="s">
        <v>106</v>
      </c>
      <c r="I27" s="97" t="s">
        <v>107</v>
      </c>
      <c r="J27" s="97" t="s">
        <v>108</v>
      </c>
    </row>
    <row r="28" spans="2:10" ht="16.5" thickBot="1">
      <c r="B28" s="98">
        <v>1</v>
      </c>
      <c r="C28" s="97">
        <v>2</v>
      </c>
      <c r="D28" s="97">
        <v>3</v>
      </c>
      <c r="E28" s="97">
        <v>4</v>
      </c>
      <c r="F28" s="97">
        <v>5</v>
      </c>
      <c r="G28" s="97">
        <v>6</v>
      </c>
      <c r="H28" s="97">
        <v>7</v>
      </c>
      <c r="I28" s="97">
        <v>8</v>
      </c>
      <c r="J28" s="97">
        <v>9</v>
      </c>
    </row>
    <row r="29" spans="2:10" ht="16.5" thickBot="1">
      <c r="B29" s="114">
        <v>473.9</v>
      </c>
      <c r="C29" s="107"/>
      <c r="D29" s="115">
        <f>B29+C29</f>
        <v>473.9</v>
      </c>
      <c r="E29" s="115">
        <v>434.6</v>
      </c>
      <c r="F29" s="108"/>
      <c r="G29" s="116">
        <f>E29+F29</f>
        <v>434.6</v>
      </c>
      <c r="H29" s="116">
        <f>+B29-E29</f>
        <v>39.299999999999955</v>
      </c>
      <c r="I29" s="116">
        <f>+C29-F29</f>
        <v>0</v>
      </c>
      <c r="J29" s="116">
        <f>D29-G29</f>
        <v>39.299999999999955</v>
      </c>
    </row>
    <row r="30" ht="15.75">
      <c r="B30" s="1" t="s">
        <v>109</v>
      </c>
    </row>
    <row r="31" ht="15.75">
      <c r="B31" s="1"/>
    </row>
    <row r="32" spans="1:2" ht="15.75">
      <c r="A32" s="6" t="s">
        <v>131</v>
      </c>
      <c r="B32" s="1" t="s">
        <v>230</v>
      </c>
    </row>
    <row r="33" ht="16.5" thickBot="1">
      <c r="M33" s="1" t="s">
        <v>103</v>
      </c>
    </row>
    <row r="34" spans="1:13" ht="51.75" customHeight="1">
      <c r="A34" s="422" t="s">
        <v>8</v>
      </c>
      <c r="B34" s="423" t="s">
        <v>185</v>
      </c>
      <c r="C34" s="423" t="s">
        <v>186</v>
      </c>
      <c r="D34" s="423" t="s">
        <v>189</v>
      </c>
      <c r="E34" s="423" t="s">
        <v>116</v>
      </c>
      <c r="F34" s="423"/>
      <c r="G34" s="423"/>
      <c r="H34" s="423" t="s">
        <v>110</v>
      </c>
      <c r="I34" s="423"/>
      <c r="J34" s="423"/>
      <c r="K34" s="423" t="s">
        <v>105</v>
      </c>
      <c r="L34" s="423"/>
      <c r="M34" s="430"/>
    </row>
    <row r="35" spans="1:13" ht="47.25">
      <c r="A35" s="390"/>
      <c r="B35" s="391"/>
      <c r="C35" s="391"/>
      <c r="D35" s="391"/>
      <c r="E35" s="119" t="s">
        <v>106</v>
      </c>
      <c r="F35" s="224" t="s">
        <v>107</v>
      </c>
      <c r="G35" s="119" t="s">
        <v>108</v>
      </c>
      <c r="H35" s="119" t="s">
        <v>106</v>
      </c>
      <c r="I35" s="119" t="s">
        <v>107</v>
      </c>
      <c r="J35" s="119" t="s">
        <v>108</v>
      </c>
      <c r="K35" s="119" t="s">
        <v>106</v>
      </c>
      <c r="L35" s="224" t="s">
        <v>107</v>
      </c>
      <c r="M35" s="229" t="s">
        <v>108</v>
      </c>
    </row>
    <row r="36" spans="1:13" ht="15.75">
      <c r="A36" s="228">
        <v>1</v>
      </c>
      <c r="B36" s="224">
        <v>2</v>
      </c>
      <c r="C36" s="224">
        <v>3</v>
      </c>
      <c r="D36" s="224">
        <v>4</v>
      </c>
      <c r="E36" s="119">
        <v>5</v>
      </c>
      <c r="F36" s="224">
        <v>6</v>
      </c>
      <c r="G36" s="119">
        <v>7</v>
      </c>
      <c r="H36" s="119">
        <v>8</v>
      </c>
      <c r="I36" s="119">
        <v>9</v>
      </c>
      <c r="J36" s="119">
        <v>10</v>
      </c>
      <c r="K36" s="119">
        <v>11</v>
      </c>
      <c r="L36" s="224">
        <v>12</v>
      </c>
      <c r="M36" s="229">
        <v>13</v>
      </c>
    </row>
    <row r="37" spans="1:13" ht="63.75" customHeight="1">
      <c r="A37" s="228"/>
      <c r="B37" s="191">
        <v>1513400</v>
      </c>
      <c r="C37" s="191">
        <v>1090</v>
      </c>
      <c r="D37" s="246" t="s">
        <v>192</v>
      </c>
      <c r="E37" s="247">
        <f>+B29</f>
        <v>473.9</v>
      </c>
      <c r="F37" s="191"/>
      <c r="G37" s="119">
        <f>E37+F37</f>
        <v>473.9</v>
      </c>
      <c r="H37" s="225">
        <f>+E29</f>
        <v>434.6</v>
      </c>
      <c r="I37" s="119"/>
      <c r="J37" s="225">
        <f>H37+I37</f>
        <v>434.6</v>
      </c>
      <c r="K37" s="225">
        <f aca="true" t="shared" si="0" ref="I37:M39">E37-H37</f>
        <v>39.299999999999955</v>
      </c>
      <c r="L37" s="225">
        <f t="shared" si="0"/>
        <v>0</v>
      </c>
      <c r="M37" s="230">
        <f t="shared" si="0"/>
        <v>39.299999999999955</v>
      </c>
    </row>
    <row r="38" spans="1:13" ht="15.75" customHeight="1" hidden="1">
      <c r="A38" s="231"/>
      <c r="B38" s="120"/>
      <c r="C38" s="119"/>
      <c r="D38" s="224"/>
      <c r="E38" s="119">
        <f>C38+D38</f>
        <v>0</v>
      </c>
      <c r="F38" s="119"/>
      <c r="G38" s="119"/>
      <c r="H38" s="119">
        <f>F38+G38</f>
        <v>0</v>
      </c>
      <c r="I38" s="119">
        <f t="shared" si="0"/>
        <v>0</v>
      </c>
      <c r="J38" s="119">
        <f t="shared" si="0"/>
        <v>0</v>
      </c>
      <c r="K38" s="119">
        <f t="shared" si="0"/>
        <v>0</v>
      </c>
      <c r="L38" s="226"/>
      <c r="M38" s="232"/>
    </row>
    <row r="39" spans="1:13" ht="15.75" hidden="1">
      <c r="A39" s="231"/>
      <c r="B39" s="120"/>
      <c r="C39" s="119"/>
      <c r="D39" s="224"/>
      <c r="E39" s="119">
        <f>C39+D39</f>
        <v>0</v>
      </c>
      <c r="F39" s="119"/>
      <c r="G39" s="119"/>
      <c r="H39" s="119">
        <f>F39+G39</f>
        <v>0</v>
      </c>
      <c r="I39" s="119">
        <f t="shared" si="0"/>
        <v>0</v>
      </c>
      <c r="J39" s="119">
        <f t="shared" si="0"/>
        <v>0</v>
      </c>
      <c r="K39" s="119">
        <f t="shared" si="0"/>
        <v>0</v>
      </c>
      <c r="L39" s="226"/>
      <c r="M39" s="232"/>
    </row>
    <row r="40" spans="1:13" ht="69.75" customHeight="1">
      <c r="A40" s="233"/>
      <c r="B40" s="227"/>
      <c r="C40" s="227"/>
      <c r="D40" s="246" t="s">
        <v>193</v>
      </c>
      <c r="E40" s="191"/>
      <c r="F40" s="191"/>
      <c r="G40" s="227"/>
      <c r="H40" s="227"/>
      <c r="I40" s="227"/>
      <c r="J40" s="227"/>
      <c r="K40" s="227"/>
      <c r="L40" s="227"/>
      <c r="M40" s="232"/>
    </row>
    <row r="41" spans="1:13" s="252" customFormat="1" ht="16.5" thickBot="1">
      <c r="A41" s="248"/>
      <c r="B41" s="249"/>
      <c r="C41" s="249"/>
      <c r="D41" s="249" t="s">
        <v>190</v>
      </c>
      <c r="E41" s="250">
        <f>+E37</f>
        <v>473.9</v>
      </c>
      <c r="F41" s="249"/>
      <c r="G41" s="249">
        <f>+G37</f>
        <v>473.9</v>
      </c>
      <c r="H41" s="250">
        <f>+H37</f>
        <v>434.6</v>
      </c>
      <c r="I41" s="249"/>
      <c r="J41" s="250">
        <f>+J37</f>
        <v>434.6</v>
      </c>
      <c r="K41" s="250">
        <f>+K37</f>
        <v>39.299999999999955</v>
      </c>
      <c r="L41" s="249"/>
      <c r="M41" s="251">
        <f>+M37</f>
        <v>39.299999999999955</v>
      </c>
    </row>
    <row r="42" ht="18.75">
      <c r="B42" s="5"/>
    </row>
    <row r="43" ht="15.75">
      <c r="B43" s="1"/>
    </row>
    <row r="44" ht="15.75">
      <c r="B44" s="1"/>
    </row>
    <row r="45" spans="1:14" ht="19.5" customHeight="1">
      <c r="A45" s="6" t="s">
        <v>132</v>
      </c>
      <c r="B45" s="431" t="s">
        <v>231</v>
      </c>
      <c r="C45" s="431"/>
      <c r="D45" s="431"/>
      <c r="E45" s="431"/>
      <c r="F45" s="431"/>
      <c r="G45" s="431"/>
      <c r="H45" s="431"/>
      <c r="I45" s="431"/>
      <c r="J45" s="431"/>
      <c r="K45" s="431"/>
      <c r="L45" s="431"/>
      <c r="M45" s="431"/>
      <c r="N45" s="431"/>
    </row>
    <row r="46" ht="16.5" thickBot="1">
      <c r="L46" s="1" t="s">
        <v>103</v>
      </c>
    </row>
    <row r="47" spans="2:12" ht="45.75" customHeight="1">
      <c r="B47" s="422" t="s">
        <v>232</v>
      </c>
      <c r="C47" s="423"/>
      <c r="D47" s="423" t="s">
        <v>125</v>
      </c>
      <c r="E47" s="423"/>
      <c r="F47" s="423"/>
      <c r="G47" s="423" t="s">
        <v>233</v>
      </c>
      <c r="H47" s="423"/>
      <c r="I47" s="423"/>
      <c r="J47" s="423" t="s">
        <v>105</v>
      </c>
      <c r="K47" s="423"/>
      <c r="L47" s="430"/>
    </row>
    <row r="48" spans="2:12" ht="15.75" customHeight="1">
      <c r="B48" s="390"/>
      <c r="C48" s="391"/>
      <c r="D48" s="391"/>
      <c r="E48" s="391"/>
      <c r="F48" s="391"/>
      <c r="G48" s="391"/>
      <c r="H48" s="391"/>
      <c r="I48" s="391"/>
      <c r="J48" s="391"/>
      <c r="K48" s="391"/>
      <c r="L48" s="427"/>
    </row>
    <row r="49" spans="2:12" ht="15.75">
      <c r="B49" s="390"/>
      <c r="C49" s="391"/>
      <c r="D49" s="391"/>
      <c r="E49" s="391"/>
      <c r="F49" s="391"/>
      <c r="G49" s="391"/>
      <c r="H49" s="391"/>
      <c r="I49" s="391"/>
      <c r="J49" s="391"/>
      <c r="K49" s="391"/>
      <c r="L49" s="427"/>
    </row>
    <row r="50" spans="2:12" ht="25.5" customHeight="1">
      <c r="B50" s="390"/>
      <c r="C50" s="391"/>
      <c r="D50" s="391" t="s">
        <v>106</v>
      </c>
      <c r="E50" s="391" t="s">
        <v>107</v>
      </c>
      <c r="F50" s="391" t="s">
        <v>108</v>
      </c>
      <c r="G50" s="391" t="s">
        <v>106</v>
      </c>
      <c r="H50" s="391" t="s">
        <v>107</v>
      </c>
      <c r="I50" s="391" t="s">
        <v>108</v>
      </c>
      <c r="J50" s="391" t="s">
        <v>106</v>
      </c>
      <c r="K50" s="391" t="str">
        <f>H50</f>
        <v>Спеціальний фонд</v>
      </c>
      <c r="L50" s="427" t="s">
        <v>108</v>
      </c>
    </row>
    <row r="51" spans="2:12" ht="15.75">
      <c r="B51" s="390"/>
      <c r="C51" s="391"/>
      <c r="D51" s="391"/>
      <c r="E51" s="391"/>
      <c r="F51" s="391"/>
      <c r="G51" s="391"/>
      <c r="H51" s="391"/>
      <c r="I51" s="391"/>
      <c r="J51" s="391"/>
      <c r="K51" s="391"/>
      <c r="L51" s="427"/>
    </row>
    <row r="52" spans="2:12" ht="15.75">
      <c r="B52" s="390">
        <v>1</v>
      </c>
      <c r="C52" s="391"/>
      <c r="D52" s="224">
        <v>2</v>
      </c>
      <c r="E52" s="224">
        <v>3</v>
      </c>
      <c r="F52" s="224">
        <v>4</v>
      </c>
      <c r="G52" s="224">
        <v>5</v>
      </c>
      <c r="H52" s="224">
        <v>6</v>
      </c>
      <c r="I52" s="224">
        <v>7</v>
      </c>
      <c r="J52" s="224">
        <v>8</v>
      </c>
      <c r="K52" s="224">
        <v>9</v>
      </c>
      <c r="L52" s="235">
        <v>10</v>
      </c>
    </row>
    <row r="53" spans="2:12" ht="62.25" customHeight="1">
      <c r="B53" s="392" t="s">
        <v>167</v>
      </c>
      <c r="C53" s="393"/>
      <c r="D53" s="253">
        <f>+E37</f>
        <v>473.9</v>
      </c>
      <c r="E53" s="224"/>
      <c r="F53" s="224">
        <f>+G37</f>
        <v>473.9</v>
      </c>
      <c r="G53" s="253">
        <f>+H37</f>
        <v>434.6</v>
      </c>
      <c r="H53" s="224"/>
      <c r="I53" s="253">
        <f>+J37</f>
        <v>434.6</v>
      </c>
      <c r="J53" s="253">
        <f>+K37</f>
        <v>39.299999999999955</v>
      </c>
      <c r="K53" s="224"/>
      <c r="L53" s="254">
        <f>+M37</f>
        <v>39.299999999999955</v>
      </c>
    </row>
    <row r="54" spans="2:12" ht="15.75" hidden="1">
      <c r="B54" s="228"/>
      <c r="C54" s="121" t="s">
        <v>111</v>
      </c>
      <c r="D54" s="224"/>
      <c r="E54" s="224"/>
      <c r="F54" s="224"/>
      <c r="G54" s="224"/>
      <c r="H54" s="224"/>
      <c r="I54" s="224"/>
      <c r="J54" s="224"/>
      <c r="K54" s="224"/>
      <c r="L54" s="235"/>
    </row>
    <row r="55" spans="2:12" ht="47.25" hidden="1">
      <c r="B55" s="228"/>
      <c r="C55" s="121" t="s">
        <v>112</v>
      </c>
      <c r="D55" s="224"/>
      <c r="E55" s="224"/>
      <c r="F55" s="224"/>
      <c r="G55" s="224"/>
      <c r="H55" s="224"/>
      <c r="I55" s="224"/>
      <c r="J55" s="224"/>
      <c r="K55" s="224"/>
      <c r="L55" s="235"/>
    </row>
    <row r="56" spans="2:12" s="252" customFormat="1" ht="16.5" thickBot="1">
      <c r="B56" s="394" t="s">
        <v>190</v>
      </c>
      <c r="C56" s="395"/>
      <c r="D56" s="255">
        <f>+D53</f>
        <v>473.9</v>
      </c>
      <c r="E56" s="256"/>
      <c r="F56" s="256">
        <f>+F53</f>
        <v>473.9</v>
      </c>
      <c r="G56" s="255">
        <f>+G53</f>
        <v>434.6</v>
      </c>
      <c r="H56" s="256"/>
      <c r="I56" s="255">
        <f>+I53</f>
        <v>434.6</v>
      </c>
      <c r="J56" s="255">
        <f>+J53</f>
        <v>39.299999999999955</v>
      </c>
      <c r="K56" s="256"/>
      <c r="L56" s="251">
        <f>+L53</f>
        <v>39.299999999999955</v>
      </c>
    </row>
    <row r="57" ht="15.75">
      <c r="B57" s="1"/>
    </row>
    <row r="58" spans="1:14" ht="36.75" customHeight="1" thickBot="1">
      <c r="A58" s="6" t="s">
        <v>133</v>
      </c>
      <c r="B58" s="425" t="s">
        <v>235</v>
      </c>
      <c r="C58" s="425"/>
      <c r="D58" s="425"/>
      <c r="E58" s="426"/>
      <c r="F58" s="426"/>
      <c r="G58" s="425"/>
      <c r="H58" s="425"/>
      <c r="I58" s="425"/>
      <c r="J58" s="425"/>
      <c r="K58" s="425"/>
      <c r="L58" s="425"/>
      <c r="M58" s="425"/>
      <c r="N58" s="425"/>
    </row>
    <row r="59" spans="1:14" ht="35.25" customHeight="1">
      <c r="A59" s="412" t="s">
        <v>8</v>
      </c>
      <c r="B59" s="412" t="s">
        <v>185</v>
      </c>
      <c r="C59" s="412" t="s">
        <v>113</v>
      </c>
      <c r="D59" s="378" t="s">
        <v>114</v>
      </c>
      <c r="E59" s="396" t="s">
        <v>115</v>
      </c>
      <c r="F59" s="396"/>
      <c r="G59" s="379" t="s">
        <v>116</v>
      </c>
      <c r="H59" s="380"/>
      <c r="I59" s="378" t="s">
        <v>234</v>
      </c>
      <c r="J59" s="414"/>
      <c r="K59" s="415"/>
      <c r="L59" s="378" t="s">
        <v>105</v>
      </c>
      <c r="M59" s="379"/>
      <c r="N59" s="380"/>
    </row>
    <row r="60" spans="1:14" ht="15.75">
      <c r="A60" s="413"/>
      <c r="B60" s="413"/>
      <c r="C60" s="413"/>
      <c r="D60" s="381"/>
      <c r="E60" s="396"/>
      <c r="F60" s="396"/>
      <c r="G60" s="382"/>
      <c r="H60" s="383"/>
      <c r="I60" s="416"/>
      <c r="J60" s="417"/>
      <c r="K60" s="418"/>
      <c r="L60" s="381"/>
      <c r="M60" s="382"/>
      <c r="N60" s="383"/>
    </row>
    <row r="61" spans="1:14" ht="15.75">
      <c r="A61" s="413"/>
      <c r="B61" s="413"/>
      <c r="C61" s="413"/>
      <c r="D61" s="381"/>
      <c r="E61" s="396"/>
      <c r="F61" s="396"/>
      <c r="G61" s="385"/>
      <c r="H61" s="386"/>
      <c r="I61" s="419"/>
      <c r="J61" s="420"/>
      <c r="K61" s="421"/>
      <c r="L61" s="384"/>
      <c r="M61" s="385"/>
      <c r="N61" s="386"/>
    </row>
    <row r="62" spans="1:14" ht="15.75">
      <c r="A62" s="121">
        <v>1</v>
      </c>
      <c r="B62" s="122">
        <v>1513400</v>
      </c>
      <c r="C62" s="257" t="s">
        <v>11</v>
      </c>
      <c r="D62" s="171"/>
      <c r="E62" s="319"/>
      <c r="F62" s="319"/>
      <c r="G62" s="319"/>
      <c r="H62" s="319"/>
      <c r="I62" s="369"/>
      <c r="J62" s="370"/>
      <c r="K62" s="371"/>
      <c r="L62" s="369"/>
      <c r="M62" s="370"/>
      <c r="N62" s="371"/>
    </row>
    <row r="63" spans="1:14" ht="24">
      <c r="A63" s="121"/>
      <c r="B63" s="105"/>
      <c r="C63" s="198" t="s">
        <v>168</v>
      </c>
      <c r="D63" s="174" t="s">
        <v>169</v>
      </c>
      <c r="E63" s="320" t="s">
        <v>175</v>
      </c>
      <c r="F63" s="320"/>
      <c r="G63" s="321">
        <v>60.1</v>
      </c>
      <c r="H63" s="321"/>
      <c r="I63" s="369"/>
      <c r="J63" s="370"/>
      <c r="K63" s="371"/>
      <c r="L63" s="372">
        <f>+G63-I63</f>
        <v>60.1</v>
      </c>
      <c r="M63" s="370"/>
      <c r="N63" s="371"/>
    </row>
    <row r="64" spans="1:14" ht="34.5" customHeight="1">
      <c r="A64" s="121"/>
      <c r="B64" s="105"/>
      <c r="C64" s="198" t="s">
        <v>170</v>
      </c>
      <c r="D64" s="174" t="s">
        <v>169</v>
      </c>
      <c r="E64" s="320" t="s">
        <v>175</v>
      </c>
      <c r="F64" s="320"/>
      <c r="G64" s="321">
        <v>2</v>
      </c>
      <c r="H64" s="321"/>
      <c r="I64" s="369"/>
      <c r="J64" s="370"/>
      <c r="K64" s="371"/>
      <c r="L64" s="372">
        <f aca="true" t="shared" si="1" ref="L64:L70">+G64-I64</f>
        <v>2</v>
      </c>
      <c r="M64" s="370"/>
      <c r="N64" s="371"/>
    </row>
    <row r="65" spans="1:14" ht="34.5" customHeight="1">
      <c r="A65" s="121"/>
      <c r="B65" s="105"/>
      <c r="C65" s="198" t="s">
        <v>172</v>
      </c>
      <c r="D65" s="174" t="s">
        <v>169</v>
      </c>
      <c r="E65" s="320" t="s">
        <v>175</v>
      </c>
      <c r="F65" s="320"/>
      <c r="G65" s="321">
        <v>52.8</v>
      </c>
      <c r="H65" s="321"/>
      <c r="I65" s="369"/>
      <c r="J65" s="370"/>
      <c r="K65" s="371"/>
      <c r="L65" s="372">
        <f t="shared" si="1"/>
        <v>52.8</v>
      </c>
      <c r="M65" s="370"/>
      <c r="N65" s="371"/>
    </row>
    <row r="66" spans="1:14" ht="34.5" customHeight="1">
      <c r="A66" s="121"/>
      <c r="B66" s="105"/>
      <c r="C66" s="199" t="s">
        <v>173</v>
      </c>
      <c r="D66" s="174" t="s">
        <v>169</v>
      </c>
      <c r="E66" s="320" t="s">
        <v>175</v>
      </c>
      <c r="F66" s="320"/>
      <c r="G66" s="321">
        <v>24.7</v>
      </c>
      <c r="H66" s="321"/>
      <c r="I66" s="369"/>
      <c r="J66" s="370"/>
      <c r="K66" s="371"/>
      <c r="L66" s="372">
        <f t="shared" si="1"/>
        <v>24.7</v>
      </c>
      <c r="M66" s="370"/>
      <c r="N66" s="371"/>
    </row>
    <row r="67" spans="1:14" ht="34.5" customHeight="1">
      <c r="A67" s="121"/>
      <c r="B67" s="105"/>
      <c r="C67" s="199" t="s">
        <v>174</v>
      </c>
      <c r="D67" s="174" t="s">
        <v>169</v>
      </c>
      <c r="E67" s="320" t="s">
        <v>175</v>
      </c>
      <c r="F67" s="320"/>
      <c r="G67" s="321">
        <v>106.4</v>
      </c>
      <c r="H67" s="321"/>
      <c r="I67" s="369"/>
      <c r="J67" s="370"/>
      <c r="K67" s="371"/>
      <c r="L67" s="372">
        <f t="shared" si="1"/>
        <v>106.4</v>
      </c>
      <c r="M67" s="370"/>
      <c r="N67" s="371"/>
    </row>
    <row r="68" spans="1:14" ht="34.5" customHeight="1">
      <c r="A68" s="121"/>
      <c r="B68" s="105"/>
      <c r="C68" s="199" t="s">
        <v>171</v>
      </c>
      <c r="D68" s="174" t="s">
        <v>169</v>
      </c>
      <c r="E68" s="320" t="s">
        <v>175</v>
      </c>
      <c r="F68" s="320"/>
      <c r="G68" s="321">
        <v>212</v>
      </c>
      <c r="H68" s="321"/>
      <c r="I68" s="369"/>
      <c r="J68" s="370"/>
      <c r="K68" s="371"/>
      <c r="L68" s="372">
        <f t="shared" si="1"/>
        <v>212</v>
      </c>
      <c r="M68" s="370"/>
      <c r="N68" s="371"/>
    </row>
    <row r="69" spans="1:14" ht="34.5" customHeight="1">
      <c r="A69" s="121"/>
      <c r="B69" s="105"/>
      <c r="C69" s="199" t="s">
        <v>165</v>
      </c>
      <c r="D69" s="174" t="s">
        <v>169</v>
      </c>
      <c r="E69" s="320" t="s">
        <v>175</v>
      </c>
      <c r="F69" s="320"/>
      <c r="G69" s="321">
        <v>4.4</v>
      </c>
      <c r="H69" s="321"/>
      <c r="I69" s="369"/>
      <c r="J69" s="370"/>
      <c r="K69" s="371"/>
      <c r="L69" s="372">
        <f t="shared" si="1"/>
        <v>4.4</v>
      </c>
      <c r="M69" s="370"/>
      <c r="N69" s="371"/>
    </row>
    <row r="70" spans="1:14" ht="34.5" customHeight="1" thickBot="1">
      <c r="A70" s="121"/>
      <c r="B70" s="105"/>
      <c r="C70" s="200" t="s">
        <v>166</v>
      </c>
      <c r="D70" s="174" t="s">
        <v>169</v>
      </c>
      <c r="E70" s="320" t="s">
        <v>175</v>
      </c>
      <c r="F70" s="320"/>
      <c r="G70" s="321">
        <v>11.5</v>
      </c>
      <c r="H70" s="321"/>
      <c r="I70" s="369"/>
      <c r="J70" s="370"/>
      <c r="K70" s="371"/>
      <c r="L70" s="372">
        <f t="shared" si="1"/>
        <v>11.5</v>
      </c>
      <c r="M70" s="370"/>
      <c r="N70" s="371"/>
    </row>
    <row r="71" spans="1:14" ht="19.5" customHeight="1" thickBot="1">
      <c r="A71" s="387" t="s">
        <v>117</v>
      </c>
      <c r="B71" s="388"/>
      <c r="C71" s="388"/>
      <c r="D71" s="388"/>
      <c r="E71" s="388"/>
      <c r="F71" s="388"/>
      <c r="G71" s="388"/>
      <c r="H71" s="388"/>
      <c r="I71" s="388"/>
      <c r="J71" s="388"/>
      <c r="K71" s="388"/>
      <c r="L71" s="388"/>
      <c r="M71" s="388"/>
      <c r="N71" s="389"/>
    </row>
    <row r="72" spans="1:14" ht="21.75" customHeight="1">
      <c r="A72" s="121"/>
      <c r="B72" s="105"/>
      <c r="C72" s="257" t="s">
        <v>12</v>
      </c>
      <c r="D72" s="171"/>
      <c r="E72" s="428"/>
      <c r="F72" s="428"/>
      <c r="G72" s="319"/>
      <c r="H72" s="319"/>
      <c r="I72" s="369"/>
      <c r="J72" s="370"/>
      <c r="K72" s="371"/>
      <c r="L72" s="369"/>
      <c r="M72" s="370"/>
      <c r="N72" s="371"/>
    </row>
    <row r="73" spans="1:14" ht="42.75" customHeight="1">
      <c r="A73" s="121"/>
      <c r="B73" s="123"/>
      <c r="C73" s="198" t="s">
        <v>176</v>
      </c>
      <c r="D73" s="175" t="s">
        <v>139</v>
      </c>
      <c r="E73" s="320" t="s">
        <v>175</v>
      </c>
      <c r="F73" s="320"/>
      <c r="G73" s="330">
        <v>60</v>
      </c>
      <c r="H73" s="330"/>
      <c r="I73" s="369"/>
      <c r="J73" s="370"/>
      <c r="K73" s="371"/>
      <c r="L73" s="369"/>
      <c r="M73" s="370"/>
      <c r="N73" s="371"/>
    </row>
    <row r="74" spans="1:14" ht="48">
      <c r="A74" s="121"/>
      <c r="B74" s="118"/>
      <c r="C74" s="198" t="s">
        <v>177</v>
      </c>
      <c r="D74" s="175" t="s">
        <v>139</v>
      </c>
      <c r="E74" s="320" t="s">
        <v>175</v>
      </c>
      <c r="F74" s="320"/>
      <c r="G74" s="330">
        <v>26</v>
      </c>
      <c r="H74" s="330"/>
      <c r="I74" s="369"/>
      <c r="J74" s="370"/>
      <c r="K74" s="371"/>
      <c r="L74" s="369"/>
      <c r="M74" s="370"/>
      <c r="N74" s="371"/>
    </row>
    <row r="75" spans="1:14" ht="36">
      <c r="A75" s="121"/>
      <c r="B75" s="118"/>
      <c r="C75" s="198" t="s">
        <v>178</v>
      </c>
      <c r="D75" s="175" t="s">
        <v>139</v>
      </c>
      <c r="E75" s="320" t="s">
        <v>175</v>
      </c>
      <c r="F75" s="320"/>
      <c r="G75" s="330">
        <v>660</v>
      </c>
      <c r="H75" s="330"/>
      <c r="I75" s="369"/>
      <c r="J75" s="370"/>
      <c r="K75" s="371"/>
      <c r="L75" s="369"/>
      <c r="M75" s="370"/>
      <c r="N75" s="371"/>
    </row>
    <row r="76" spans="1:14" ht="60">
      <c r="A76" s="121"/>
      <c r="B76" s="118"/>
      <c r="C76" s="199" t="s">
        <v>179</v>
      </c>
      <c r="D76" s="175" t="s">
        <v>139</v>
      </c>
      <c r="E76" s="320" t="s">
        <v>175</v>
      </c>
      <c r="F76" s="320"/>
      <c r="G76" s="330">
        <v>85</v>
      </c>
      <c r="H76" s="330"/>
      <c r="I76" s="369"/>
      <c r="J76" s="370"/>
      <c r="K76" s="371"/>
      <c r="L76" s="369"/>
      <c r="M76" s="370"/>
      <c r="N76" s="371"/>
    </row>
    <row r="77" spans="1:14" ht="48">
      <c r="A77" s="121"/>
      <c r="B77" s="118"/>
      <c r="C77" s="199" t="s">
        <v>180</v>
      </c>
      <c r="D77" s="175" t="s">
        <v>139</v>
      </c>
      <c r="E77" s="320" t="s">
        <v>175</v>
      </c>
      <c r="F77" s="320"/>
      <c r="G77" s="330">
        <v>408</v>
      </c>
      <c r="H77" s="330"/>
      <c r="I77" s="369"/>
      <c r="J77" s="370"/>
      <c r="K77" s="371"/>
      <c r="L77" s="369"/>
      <c r="M77" s="370"/>
      <c r="N77" s="371"/>
    </row>
    <row r="78" spans="1:14" ht="16.5" customHeight="1">
      <c r="A78" s="121"/>
      <c r="B78" s="118"/>
      <c r="C78" s="199" t="s">
        <v>181</v>
      </c>
      <c r="D78" s="175" t="s">
        <v>139</v>
      </c>
      <c r="E78" s="320" t="s">
        <v>175</v>
      </c>
      <c r="F78" s="320"/>
      <c r="G78" s="330">
        <v>21</v>
      </c>
      <c r="H78" s="330"/>
      <c r="I78" s="369"/>
      <c r="J78" s="370"/>
      <c r="K78" s="371"/>
      <c r="L78" s="369"/>
      <c r="M78" s="370"/>
      <c r="N78" s="371"/>
    </row>
    <row r="79" spans="1:14" ht="56.25" customHeight="1">
      <c r="A79" s="121"/>
      <c r="B79" s="117"/>
      <c r="C79" s="199" t="s">
        <v>182</v>
      </c>
      <c r="D79" s="175" t="s">
        <v>139</v>
      </c>
      <c r="E79" s="320" t="s">
        <v>175</v>
      </c>
      <c r="F79" s="320"/>
      <c r="G79" s="330">
        <v>1</v>
      </c>
      <c r="H79" s="330"/>
      <c r="I79" s="369"/>
      <c r="J79" s="370"/>
      <c r="K79" s="371"/>
      <c r="L79" s="369"/>
      <c r="M79" s="370"/>
      <c r="N79" s="371"/>
    </row>
    <row r="80" spans="1:14" ht="16.5" thickBot="1">
      <c r="A80" s="121"/>
      <c r="B80" s="122"/>
      <c r="C80" s="200" t="s">
        <v>166</v>
      </c>
      <c r="D80" s="175" t="s">
        <v>139</v>
      </c>
      <c r="E80" s="320" t="s">
        <v>175</v>
      </c>
      <c r="F80" s="320"/>
      <c r="G80" s="330"/>
      <c r="H80" s="330"/>
      <c r="I80" s="369"/>
      <c r="J80" s="370"/>
      <c r="K80" s="371"/>
      <c r="L80" s="369"/>
      <c r="M80" s="370"/>
      <c r="N80" s="371"/>
    </row>
    <row r="81" spans="1:14" ht="51.75" customHeight="1" thickBot="1">
      <c r="A81" s="387" t="s">
        <v>117</v>
      </c>
      <c r="B81" s="388"/>
      <c r="C81" s="388"/>
      <c r="D81" s="388"/>
      <c r="E81" s="388"/>
      <c r="F81" s="388"/>
      <c r="G81" s="388"/>
      <c r="H81" s="388"/>
      <c r="I81" s="388"/>
      <c r="J81" s="388"/>
      <c r="K81" s="388"/>
      <c r="L81" s="388"/>
      <c r="M81" s="388"/>
      <c r="N81" s="389"/>
    </row>
    <row r="82" spans="1:14" ht="16.5" thickBot="1">
      <c r="A82" s="121"/>
      <c r="B82" s="105"/>
      <c r="C82" s="120"/>
      <c r="D82" s="121"/>
      <c r="E82" s="373"/>
      <c r="F82" s="374"/>
      <c r="G82" s="369"/>
      <c r="H82" s="371"/>
      <c r="I82" s="369"/>
      <c r="J82" s="370"/>
      <c r="K82" s="371"/>
      <c r="L82" s="369"/>
      <c r="M82" s="370"/>
      <c r="N82" s="371"/>
    </row>
    <row r="83" spans="1:14" ht="16.5" hidden="1" thickBot="1">
      <c r="A83" s="104"/>
      <c r="B83" s="104"/>
      <c r="C83" s="409"/>
      <c r="D83" s="410"/>
      <c r="E83" s="410"/>
      <c r="F83" s="410"/>
      <c r="G83" s="410"/>
      <c r="H83" s="410"/>
      <c r="I83" s="410"/>
      <c r="J83" s="410"/>
      <c r="K83" s="410"/>
      <c r="L83" s="410"/>
      <c r="M83" s="410"/>
      <c r="N83" s="411"/>
    </row>
    <row r="84" spans="1:14" ht="16.5" hidden="1" thickBot="1">
      <c r="A84" s="104"/>
      <c r="B84" s="104"/>
      <c r="C84" s="11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6.5" hidden="1" thickBot="1">
      <c r="A85" s="104"/>
      <c r="B85" s="104"/>
      <c r="C85" s="375"/>
      <c r="D85" s="376"/>
      <c r="E85" s="376"/>
      <c r="F85" s="376"/>
      <c r="G85" s="376"/>
      <c r="H85" s="376"/>
      <c r="I85" s="376"/>
      <c r="J85" s="376"/>
      <c r="K85" s="376"/>
      <c r="L85" s="376"/>
      <c r="M85" s="376"/>
      <c r="N85" s="377"/>
    </row>
    <row r="86" spans="1:14" ht="16.5" hidden="1" thickBot="1">
      <c r="A86" s="104"/>
      <c r="B86" s="10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6.5" hidden="1" thickBot="1">
      <c r="A87" s="104"/>
      <c r="B87" s="104"/>
      <c r="C87" s="110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6.5" customHeight="1" thickBot="1">
      <c r="A88" s="387" t="s">
        <v>117</v>
      </c>
      <c r="B88" s="388"/>
      <c r="C88" s="388"/>
      <c r="D88" s="388"/>
      <c r="E88" s="388"/>
      <c r="F88" s="388"/>
      <c r="G88" s="388"/>
      <c r="H88" s="388"/>
      <c r="I88" s="388"/>
      <c r="J88" s="388"/>
      <c r="K88" s="388"/>
      <c r="L88" s="388"/>
      <c r="M88" s="388"/>
      <c r="N88" s="389"/>
    </row>
    <row r="89" spans="1:14" ht="16.5" thickBot="1">
      <c r="A89" s="104"/>
      <c r="B89" s="104"/>
      <c r="C89" s="110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6.5" thickBot="1">
      <c r="A90" s="104"/>
      <c r="B90" s="104"/>
      <c r="C90" s="375"/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7"/>
    </row>
    <row r="91" spans="1:14" ht="29.25" customHeight="1" thickBot="1">
      <c r="A91" s="104"/>
      <c r="B91" s="104"/>
      <c r="C91" s="375" t="s">
        <v>140</v>
      </c>
      <c r="D91" s="376"/>
      <c r="E91" s="376"/>
      <c r="F91" s="376"/>
      <c r="G91" s="376"/>
      <c r="H91" s="376"/>
      <c r="I91" s="376"/>
      <c r="J91" s="376"/>
      <c r="K91" s="376"/>
      <c r="L91" s="376"/>
      <c r="M91" s="376"/>
      <c r="N91" s="377"/>
    </row>
    <row r="92" spans="1:14" ht="16.5" hidden="1" thickBot="1">
      <c r="A92" s="111"/>
      <c r="B92" s="111"/>
      <c r="C92" s="109"/>
      <c r="D92" s="109"/>
      <c r="E92" s="109"/>
      <c r="F92" s="109"/>
      <c r="G92" s="2"/>
      <c r="H92" s="2"/>
      <c r="I92" s="2"/>
      <c r="J92" s="2"/>
      <c r="K92" s="2"/>
      <c r="L92" s="2"/>
      <c r="M92" s="2"/>
      <c r="N92" s="2"/>
    </row>
    <row r="93" spans="1:14" ht="16.5" hidden="1" thickBot="1">
      <c r="A93" s="111"/>
      <c r="B93" s="111"/>
      <c r="C93" s="109"/>
      <c r="D93" s="109"/>
      <c r="E93" s="109"/>
      <c r="F93" s="109"/>
      <c r="G93" s="2"/>
      <c r="H93" s="2"/>
      <c r="I93" s="2"/>
      <c r="J93" s="2"/>
      <c r="K93" s="2"/>
      <c r="L93" s="2"/>
      <c r="M93" s="2"/>
      <c r="N93" s="2"/>
    </row>
    <row r="94" spans="1:14" ht="16.5" thickBot="1">
      <c r="A94" s="111"/>
      <c r="B94" s="111"/>
      <c r="C94" s="109"/>
      <c r="D94" s="109"/>
      <c r="E94" s="109"/>
      <c r="F94" s="109"/>
      <c r="G94" s="2"/>
      <c r="H94" s="2"/>
      <c r="I94" s="2"/>
      <c r="J94" s="2"/>
      <c r="K94" s="2"/>
      <c r="L94" s="2"/>
      <c r="M94" s="2"/>
      <c r="N94" s="2"/>
    </row>
    <row r="95" spans="2:14" ht="18.75">
      <c r="B95" s="397" t="s">
        <v>118</v>
      </c>
      <c r="C95" s="397"/>
      <c r="D95" s="397"/>
      <c r="E95" s="397"/>
      <c r="F95" s="397"/>
      <c r="G95" s="397"/>
      <c r="H95" s="397"/>
      <c r="I95" s="397"/>
      <c r="J95" s="397"/>
      <c r="K95" s="397"/>
      <c r="L95" s="397"/>
      <c r="M95" s="397"/>
      <c r="N95" s="397"/>
    </row>
    <row r="96" ht="15.75">
      <c r="B96" s="1"/>
    </row>
    <row r="97" spans="1:7" ht="19.5" thickBot="1">
      <c r="A97" s="6" t="s">
        <v>134</v>
      </c>
      <c r="B97" s="1" t="s">
        <v>236</v>
      </c>
      <c r="E97" s="102"/>
      <c r="F97" s="102"/>
      <c r="G97" s="102"/>
    </row>
    <row r="98" spans="2:16" ht="29.25" customHeight="1">
      <c r="B98" s="398" t="s">
        <v>15</v>
      </c>
      <c r="C98" s="400" t="s">
        <v>16</v>
      </c>
      <c r="D98" s="401" t="s">
        <v>185</v>
      </c>
      <c r="E98" s="403" t="s">
        <v>238</v>
      </c>
      <c r="F98" s="382"/>
      <c r="G98" s="404"/>
      <c r="H98" s="379" t="s">
        <v>209</v>
      </c>
      <c r="I98" s="379"/>
      <c r="J98" s="407"/>
      <c r="K98" s="408" t="s">
        <v>239</v>
      </c>
      <c r="L98" s="379"/>
      <c r="M98" s="407"/>
      <c r="N98" s="408" t="s">
        <v>210</v>
      </c>
      <c r="O98" s="379"/>
      <c r="P98" s="380"/>
    </row>
    <row r="99" spans="2:16" ht="16.5" customHeight="1">
      <c r="B99" s="399"/>
      <c r="C99" s="396"/>
      <c r="D99" s="402"/>
      <c r="E99" s="405" t="s">
        <v>18</v>
      </c>
      <c r="F99" s="385"/>
      <c r="G99" s="406"/>
      <c r="H99" s="405"/>
      <c r="I99" s="385"/>
      <c r="J99" s="406"/>
      <c r="K99" s="405"/>
      <c r="L99" s="385"/>
      <c r="M99" s="406"/>
      <c r="N99" s="405"/>
      <c r="O99" s="385"/>
      <c r="P99" s="386"/>
    </row>
    <row r="100" spans="2:16" ht="47.25">
      <c r="B100" s="399"/>
      <c r="C100" s="396"/>
      <c r="D100" s="402"/>
      <c r="E100" s="236" t="s">
        <v>106</v>
      </c>
      <c r="F100" s="236" t="s">
        <v>119</v>
      </c>
      <c r="G100" s="236" t="s">
        <v>108</v>
      </c>
      <c r="H100" s="236" t="s">
        <v>106</v>
      </c>
      <c r="I100" s="236" t="s">
        <v>119</v>
      </c>
      <c r="J100" s="236" t="s">
        <v>108</v>
      </c>
      <c r="K100" s="236" t="s">
        <v>106</v>
      </c>
      <c r="L100" s="236" t="s">
        <v>119</v>
      </c>
      <c r="M100" s="236" t="s">
        <v>108</v>
      </c>
      <c r="N100" s="236" t="s">
        <v>106</v>
      </c>
      <c r="O100" s="236" t="s">
        <v>119</v>
      </c>
      <c r="P100" s="239" t="s">
        <v>108</v>
      </c>
    </row>
    <row r="101" spans="2:16" ht="15.75">
      <c r="B101" s="228">
        <v>1</v>
      </c>
      <c r="C101" s="224">
        <v>2</v>
      </c>
      <c r="D101" s="224">
        <v>3</v>
      </c>
      <c r="E101" s="224">
        <v>4</v>
      </c>
      <c r="F101" s="224">
        <v>5</v>
      </c>
      <c r="G101" s="224">
        <v>6</v>
      </c>
      <c r="H101" s="224">
        <v>7</v>
      </c>
      <c r="I101" s="224">
        <v>8</v>
      </c>
      <c r="J101" s="224">
        <v>9</v>
      </c>
      <c r="K101" s="224">
        <v>10</v>
      </c>
      <c r="L101" s="224">
        <v>11</v>
      </c>
      <c r="M101" s="224">
        <v>12</v>
      </c>
      <c r="N101" s="224">
        <v>13</v>
      </c>
      <c r="O101" s="224">
        <v>14</v>
      </c>
      <c r="P101" s="232"/>
    </row>
    <row r="102" spans="2:16" ht="49.5" customHeight="1">
      <c r="B102" s="240"/>
      <c r="C102" s="237" t="s">
        <v>205</v>
      </c>
      <c r="D102" s="224"/>
      <c r="E102" s="224"/>
      <c r="F102" s="121"/>
      <c r="G102" s="224"/>
      <c r="H102" s="224"/>
      <c r="I102" s="224"/>
      <c r="J102" s="224"/>
      <c r="K102" s="224"/>
      <c r="L102" s="224"/>
      <c r="M102" s="224"/>
      <c r="N102" s="224"/>
      <c r="O102" s="224"/>
      <c r="P102" s="232"/>
    </row>
    <row r="103" spans="2:16" ht="15.75">
      <c r="B103" s="240"/>
      <c r="C103" s="238" t="s">
        <v>240</v>
      </c>
      <c r="D103" s="224"/>
      <c r="E103" s="224"/>
      <c r="F103" s="121"/>
      <c r="G103" s="224"/>
      <c r="H103" s="224"/>
      <c r="I103" s="224"/>
      <c r="J103" s="224"/>
      <c r="K103" s="224"/>
      <c r="L103" s="224"/>
      <c r="M103" s="224"/>
      <c r="N103" s="224"/>
      <c r="O103" s="224"/>
      <c r="P103" s="232"/>
    </row>
    <row r="104" spans="2:16" ht="15.75">
      <c r="B104" s="228"/>
      <c r="C104" s="238" t="s">
        <v>207</v>
      </c>
      <c r="D104" s="224"/>
      <c r="E104" s="224"/>
      <c r="F104" s="121"/>
      <c r="G104" s="224"/>
      <c r="H104" s="224"/>
      <c r="I104" s="121"/>
      <c r="J104" s="224"/>
      <c r="K104" s="224"/>
      <c r="L104" s="121"/>
      <c r="M104" s="121"/>
      <c r="N104" s="121"/>
      <c r="O104" s="121"/>
      <c r="P104" s="232"/>
    </row>
    <row r="105" spans="2:16" ht="24">
      <c r="B105" s="228"/>
      <c r="C105" s="238" t="s">
        <v>121</v>
      </c>
      <c r="D105" s="224"/>
      <c r="E105" s="224" t="s">
        <v>13</v>
      </c>
      <c r="F105" s="224"/>
      <c r="G105" s="224" t="s">
        <v>13</v>
      </c>
      <c r="H105" s="224"/>
      <c r="I105" s="121"/>
      <c r="J105" s="224"/>
      <c r="K105" s="224" t="s">
        <v>13</v>
      </c>
      <c r="L105" s="121"/>
      <c r="M105" s="121"/>
      <c r="N105" s="224" t="s">
        <v>13</v>
      </c>
      <c r="O105" s="121"/>
      <c r="P105" s="232"/>
    </row>
    <row r="106" spans="2:16" ht="15.75">
      <c r="B106" s="228"/>
      <c r="C106" s="121" t="s">
        <v>120</v>
      </c>
      <c r="D106" s="224"/>
      <c r="E106" s="224"/>
      <c r="F106" s="224"/>
      <c r="G106" s="224"/>
      <c r="H106" s="224"/>
      <c r="I106" s="121"/>
      <c r="J106" s="224"/>
      <c r="K106" s="224"/>
      <c r="L106" s="121"/>
      <c r="M106" s="224"/>
      <c r="N106" s="224"/>
      <c r="O106" s="121"/>
      <c r="P106" s="232"/>
    </row>
    <row r="107" spans="2:16" ht="15.75">
      <c r="B107" s="228"/>
      <c r="C107" s="424" t="s">
        <v>122</v>
      </c>
      <c r="D107" s="424"/>
      <c r="E107" s="424"/>
      <c r="F107" s="424"/>
      <c r="G107" s="424"/>
      <c r="H107" s="424"/>
      <c r="I107" s="424"/>
      <c r="J107" s="424"/>
      <c r="K107" s="424"/>
      <c r="L107" s="424"/>
      <c r="M107" s="424"/>
      <c r="N107" s="424"/>
      <c r="O107" s="424"/>
      <c r="P107" s="232"/>
    </row>
    <row r="108" spans="2:16" ht="28.5">
      <c r="B108" s="240"/>
      <c r="C108" s="237" t="s">
        <v>19</v>
      </c>
      <c r="D108" s="224"/>
      <c r="E108" s="224"/>
      <c r="F108" s="121"/>
      <c r="G108" s="224"/>
      <c r="H108" s="224"/>
      <c r="I108" s="224"/>
      <c r="J108" s="224"/>
      <c r="K108" s="224"/>
      <c r="L108" s="224"/>
      <c r="M108" s="224"/>
      <c r="N108" s="224"/>
      <c r="O108" s="224"/>
      <c r="P108" s="232"/>
    </row>
    <row r="109" spans="2:16" ht="15.75">
      <c r="B109" s="228"/>
      <c r="C109" s="121" t="s">
        <v>120</v>
      </c>
      <c r="D109" s="224"/>
      <c r="E109" s="224"/>
      <c r="F109" s="224"/>
      <c r="G109" s="224"/>
      <c r="H109" s="224"/>
      <c r="I109" s="121"/>
      <c r="J109" s="224"/>
      <c r="K109" s="224"/>
      <c r="L109" s="121"/>
      <c r="M109" s="121"/>
      <c r="N109" s="121"/>
      <c r="O109" s="121"/>
      <c r="P109" s="232"/>
    </row>
    <row r="110" spans="2:16" ht="16.5" thickBot="1">
      <c r="B110" s="241"/>
      <c r="C110" s="242" t="s">
        <v>123</v>
      </c>
      <c r="D110" s="243"/>
      <c r="E110" s="243"/>
      <c r="F110" s="242"/>
      <c r="G110" s="243"/>
      <c r="H110" s="243"/>
      <c r="I110" s="243"/>
      <c r="J110" s="243"/>
      <c r="K110" s="243"/>
      <c r="L110" s="243"/>
      <c r="M110" s="243"/>
      <c r="N110" s="243"/>
      <c r="O110" s="243"/>
      <c r="P110" s="234"/>
    </row>
    <row r="111" spans="2:16" ht="18.75">
      <c r="B111" s="5" t="s">
        <v>241</v>
      </c>
      <c r="C111" s="244"/>
      <c r="D111" s="223"/>
      <c r="E111" s="223"/>
      <c r="F111" s="244"/>
      <c r="G111" s="223"/>
      <c r="H111" s="223"/>
      <c r="I111" s="223"/>
      <c r="J111" s="223"/>
      <c r="K111" s="223"/>
      <c r="L111" s="223"/>
      <c r="M111" s="223"/>
      <c r="N111" s="223"/>
      <c r="O111" s="223"/>
      <c r="P111" s="245"/>
    </row>
    <row r="112" spans="2:16" ht="18.75">
      <c r="B112" s="5" t="s">
        <v>242</v>
      </c>
      <c r="C112" s="244"/>
      <c r="D112" s="223"/>
      <c r="E112" s="223"/>
      <c r="F112" s="244"/>
      <c r="G112" s="223"/>
      <c r="H112" s="223"/>
      <c r="I112" s="223"/>
      <c r="J112" s="223"/>
      <c r="K112" s="223"/>
      <c r="L112" s="223"/>
      <c r="M112" s="223"/>
      <c r="N112" s="223"/>
      <c r="O112" s="223"/>
      <c r="P112" s="245"/>
    </row>
    <row r="113" ht="18.75">
      <c r="B113" s="5" t="s">
        <v>124</v>
      </c>
    </row>
    <row r="114" ht="15.75">
      <c r="B114" s="1"/>
    </row>
    <row r="115" ht="15.75">
      <c r="B115" s="1" t="s">
        <v>141</v>
      </c>
    </row>
    <row r="116" ht="15.75">
      <c r="B116" s="1" t="s">
        <v>142</v>
      </c>
    </row>
    <row r="117" spans="2:11" ht="15.75">
      <c r="B117" s="1" t="s">
        <v>143</v>
      </c>
      <c r="D117" s="102"/>
      <c r="E117" s="102"/>
      <c r="F117" s="102"/>
      <c r="G117" s="102"/>
      <c r="H117" s="102"/>
      <c r="I117" s="102"/>
      <c r="K117" s="6" t="s">
        <v>237</v>
      </c>
    </row>
    <row r="118" spans="2:8" ht="15.75">
      <c r="B118" s="1" t="s">
        <v>144</v>
      </c>
      <c r="H118" s="6" t="s">
        <v>145</v>
      </c>
    </row>
    <row r="120" spans="2:11" ht="15.75">
      <c r="B120" s="1" t="s">
        <v>146</v>
      </c>
      <c r="E120" s="102"/>
      <c r="F120" s="102"/>
      <c r="G120" s="102"/>
      <c r="H120" s="102"/>
      <c r="I120" s="102"/>
      <c r="K120" s="6" t="s">
        <v>101</v>
      </c>
    </row>
    <row r="121" spans="2:8" ht="15.75">
      <c r="B121" s="1" t="s">
        <v>147</v>
      </c>
      <c r="H121" s="6" t="s">
        <v>148</v>
      </c>
    </row>
  </sheetData>
  <sheetProtection/>
  <mergeCells count="131">
    <mergeCell ref="A34:A35"/>
    <mergeCell ref="K34:M34"/>
    <mergeCell ref="D34:D35"/>
    <mergeCell ref="E34:G34"/>
    <mergeCell ref="H34:J34"/>
    <mergeCell ref="B34:B35"/>
    <mergeCell ref="C34:C35"/>
    <mergeCell ref="H50:H51"/>
    <mergeCell ref="E72:F72"/>
    <mergeCell ref="D19:I19"/>
    <mergeCell ref="J19:O19"/>
    <mergeCell ref="J47:L49"/>
    <mergeCell ref="B45:N45"/>
    <mergeCell ref="B26:D26"/>
    <mergeCell ref="E26:G26"/>
    <mergeCell ref="H26:J26"/>
    <mergeCell ref="D47:F49"/>
    <mergeCell ref="D50:D51"/>
    <mergeCell ref="B47:C51"/>
    <mergeCell ref="C107:O107"/>
    <mergeCell ref="K50:K51"/>
    <mergeCell ref="B58:N58"/>
    <mergeCell ref="I50:I51"/>
    <mergeCell ref="J50:J51"/>
    <mergeCell ref="G47:I49"/>
    <mergeCell ref="L50:L51"/>
    <mergeCell ref="G50:G51"/>
    <mergeCell ref="G64:H64"/>
    <mergeCell ref="G65:H65"/>
    <mergeCell ref="G66:H66"/>
    <mergeCell ref="I59:K61"/>
    <mergeCell ref="A59:A61"/>
    <mergeCell ref="B59:B61"/>
    <mergeCell ref="C59:C61"/>
    <mergeCell ref="D59:D61"/>
    <mergeCell ref="C90:N90"/>
    <mergeCell ref="C91:N91"/>
    <mergeCell ref="C83:N83"/>
    <mergeCell ref="E77:F77"/>
    <mergeCell ref="E78:F78"/>
    <mergeCell ref="E79:F79"/>
    <mergeCell ref="L82:N82"/>
    <mergeCell ref="A88:N88"/>
    <mergeCell ref="A81:N81"/>
    <mergeCell ref="L78:N78"/>
    <mergeCell ref="B95:N95"/>
    <mergeCell ref="B98:B100"/>
    <mergeCell ref="C98:C100"/>
    <mergeCell ref="D98:D100"/>
    <mergeCell ref="E98:G98"/>
    <mergeCell ref="E99:G99"/>
    <mergeCell ref="H98:J99"/>
    <mergeCell ref="K98:M99"/>
    <mergeCell ref="N98:P99"/>
    <mergeCell ref="F50:F51"/>
    <mergeCell ref="E50:E51"/>
    <mergeCell ref="E65:F65"/>
    <mergeCell ref="E66:F66"/>
    <mergeCell ref="E59:F61"/>
    <mergeCell ref="E69:F69"/>
    <mergeCell ref="E70:F70"/>
    <mergeCell ref="B56:C56"/>
    <mergeCell ref="E64:F64"/>
    <mergeCell ref="E67:F67"/>
    <mergeCell ref="B52:C52"/>
    <mergeCell ref="B53:C53"/>
    <mergeCell ref="G68:H68"/>
    <mergeCell ref="E68:F68"/>
    <mergeCell ref="G59:H61"/>
    <mergeCell ref="E62:F62"/>
    <mergeCell ref="E63:F63"/>
    <mergeCell ref="G67:H67"/>
    <mergeCell ref="G62:H62"/>
    <mergeCell ref="G63:H63"/>
    <mergeCell ref="E76:F76"/>
    <mergeCell ref="G75:H75"/>
    <mergeCell ref="G76:H76"/>
    <mergeCell ref="G69:H69"/>
    <mergeCell ref="G70:H70"/>
    <mergeCell ref="G72:H72"/>
    <mergeCell ref="E73:F73"/>
    <mergeCell ref="E74:F74"/>
    <mergeCell ref="E75:F75"/>
    <mergeCell ref="A71:N71"/>
    <mergeCell ref="I68:K68"/>
    <mergeCell ref="I69:K69"/>
    <mergeCell ref="I62:K62"/>
    <mergeCell ref="I63:K63"/>
    <mergeCell ref="I64:K64"/>
    <mergeCell ref="I65:K65"/>
    <mergeCell ref="I66:K66"/>
    <mergeCell ref="I67:K67"/>
    <mergeCell ref="I73:K73"/>
    <mergeCell ref="G82:H82"/>
    <mergeCell ref="G77:H77"/>
    <mergeCell ref="G78:H78"/>
    <mergeCell ref="G79:H79"/>
    <mergeCell ref="G80:H80"/>
    <mergeCell ref="G73:H73"/>
    <mergeCell ref="G74:H74"/>
    <mergeCell ref="L69:N69"/>
    <mergeCell ref="I78:K78"/>
    <mergeCell ref="I79:K79"/>
    <mergeCell ref="I80:K80"/>
    <mergeCell ref="I74:K74"/>
    <mergeCell ref="I75:K75"/>
    <mergeCell ref="I76:K76"/>
    <mergeCell ref="I77:K77"/>
    <mergeCell ref="I70:K70"/>
    <mergeCell ref="I72:K72"/>
    <mergeCell ref="L65:N65"/>
    <mergeCell ref="L66:N66"/>
    <mergeCell ref="L67:N67"/>
    <mergeCell ref="L68:N68"/>
    <mergeCell ref="L59:N61"/>
    <mergeCell ref="L62:N62"/>
    <mergeCell ref="L63:N63"/>
    <mergeCell ref="L64:N64"/>
    <mergeCell ref="I82:K82"/>
    <mergeCell ref="E80:F80"/>
    <mergeCell ref="E82:F82"/>
    <mergeCell ref="C85:N85"/>
    <mergeCell ref="L80:N80"/>
    <mergeCell ref="L70:N70"/>
    <mergeCell ref="L72:N72"/>
    <mergeCell ref="L73:N73"/>
    <mergeCell ref="L79:N79"/>
    <mergeCell ref="L74:N74"/>
    <mergeCell ref="L75:N75"/>
    <mergeCell ref="L76:N76"/>
    <mergeCell ref="L77:N77"/>
  </mergeCells>
  <printOptions/>
  <pageMargins left="0.7874015748031497" right="0.7874015748031497" top="0.47" bottom="0.3937007874015748" header="0" footer="0"/>
  <pageSetup horizontalDpi="600" verticalDpi="600" orientation="landscape" paperSize="9" scale="52" r:id="rId1"/>
  <rowBreaks count="2" manualBreakCount="2">
    <brk id="42" max="15" man="1"/>
    <brk id="80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KAB27</dc:creator>
  <cp:keywords/>
  <dc:description/>
  <cp:lastModifiedBy>www.PHILka.RU</cp:lastModifiedBy>
  <cp:lastPrinted>2018-01-30T11:28:17Z</cp:lastPrinted>
  <dcterms:created xsi:type="dcterms:W3CDTF">2012-06-08T07:21:42Z</dcterms:created>
  <dcterms:modified xsi:type="dcterms:W3CDTF">2018-02-05T09:30:16Z</dcterms:modified>
  <cp:category/>
  <cp:version/>
  <cp:contentType/>
  <cp:contentStatus/>
</cp:coreProperties>
</file>