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5"/>
  </bookViews>
  <sheets>
    <sheet name="т" sheetId="1" r:id="rId1"/>
    <sheet name="паспорт" sheetId="2" state="hidden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</externalReferences>
  <definedNames>
    <definedName name="_xlnm.Print_Area" localSheetId="5">'звіт'!$A$1:$P$126</definedName>
    <definedName name="_xlnm.Print_Area" localSheetId="1">'паспорт'!$A$1:$P$112</definedName>
  </definedNames>
  <calcPr fullCalcOnLoad="1"/>
</workbook>
</file>

<file path=xl/sharedStrings.xml><?xml version="1.0" encoding="utf-8"?>
<sst xmlns="http://schemas.openxmlformats.org/spreadsheetml/2006/main" count="599" uniqueCount="241">
  <si>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</si>
  <si>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</si>
  <si>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</si>
  <si>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</si>
  <si>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</si>
  <si>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_____________________________ (найменування місцевого фінансового</t>
  </si>
  <si>
    <t>органу)</t>
  </si>
  <si>
    <t>_____________ № ______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</si>
  <si>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</si>
  <si>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</si>
  <si>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</si>
  <si>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</si>
  <si>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>Завдання</t>
  </si>
  <si>
    <t>№ з/п</t>
  </si>
  <si>
    <t>(тис. грн)</t>
  </si>
  <si>
    <t>Напрями використання бюджетних коштів</t>
  </si>
  <si>
    <t>разом</t>
  </si>
  <si>
    <t>Найменування державної/ регіональної цільової програми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</si>
  <si>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</si>
  <si>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</si>
  <si>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</si>
  <si>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</si>
  <si>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</si>
  <si>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</si>
  <si>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</si>
  <si>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1 січня звітного періоду</t>
  </si>
  <si>
    <t>Інвестиційний проект (програма) 2</t>
  </si>
  <si>
    <t>Керівник установи головного розпорядника</t>
  </si>
  <si>
    <t>бюджетних коштів</t>
  </si>
  <si>
    <t xml:space="preserve">                                                                                        __________  ________________________</t>
  </si>
  <si>
    <t xml:space="preserve">                                                                                                          (підпис)          (ініціали та прізвище)</t>
  </si>
  <si>
    <t>ПОГОДЖЕНО:</t>
  </si>
  <si>
    <t>Керівник фінансового органу                                     __________  ________________________</t>
  </si>
  <si>
    <t xml:space="preserve">                                                                                                          (підпис)          (ініціали та прізвище)            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</si>
  <si>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</si>
  <si>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</si>
  <si>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</si>
  <si>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</si>
  <si>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</si>
  <si>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</si>
  <si>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</si>
  <si>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</si>
  <si>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</si>
  <si>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</si>
  <si>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</si>
  <si>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</si>
  <si>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</si>
  <si>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</si>
  <si>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</si>
  <si>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</si>
  <si>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</si>
  <si>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</si>
  <si>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</si>
  <si>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</si>
  <si>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</si>
  <si>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</si>
  <si>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</si>
  <si>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</si>
  <si>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</si>
  <si>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</si>
  <si>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</si>
  <si>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</si>
  <si>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</si>
  <si>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</si>
  <si>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</si>
  <si>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</si>
  <si>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</si>
  <si>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</si>
  <si>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</si>
  <si>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</si>
  <si>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</si>
  <si>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</si>
  <si>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</si>
  <si>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</si>
  <si>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</si>
  <si>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</si>
  <si>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</si>
  <si>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</si>
  <si>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</si>
  <si>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</si>
  <si>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</si>
  <si>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</si>
  <si>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</si>
  <si>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</si>
  <si>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</si>
  <si>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</si>
  <si>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</si>
  <si>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</si>
  <si>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</si>
  <si>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</si>
  <si>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</si>
  <si>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</si>
  <si>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</si>
  <si>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</si>
  <si>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</si>
  <si>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</si>
  <si>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</si>
  <si>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</si>
  <si>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</si>
  <si>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</si>
  <si>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</si>
  <si>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</si>
  <si>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</si>
  <si>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</si>
  <si>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</si>
  <si>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</si>
  <si>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</si>
  <si>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</si>
  <si>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</si>
  <si>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</si>
  <si>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</si>
  <si>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</si>
  <si>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</si>
  <si>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</si>
  <si>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В.Костіна</t>
  </si>
  <si>
    <t>(тис. грн.)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</si>
  <si>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</si>
  <si>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</si>
  <si>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</si>
  <si>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</si>
  <si>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</si>
  <si>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  </t>
  </si>
  <si>
    <t>……………………</t>
  </si>
  <si>
    <t>РАЗОМ державні / регіональні цільові програми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</si>
  <si>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</si>
  <si>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</si>
  <si>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</si>
  <si>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</si>
  <si>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</si>
  <si>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</si>
  <si>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</si>
  <si>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</si>
  <si>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</si>
  <si>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</si>
  <si>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</si>
  <si>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</si>
  <si>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</si>
  <si>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</si>
  <si>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</si>
  <si>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</si>
  <si>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</si>
  <si>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</si>
  <si>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</si>
  <si>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</si>
  <si>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 xml:space="preserve">Мета бюджетної програми </t>
  </si>
  <si>
    <t>Підстави для виконання бюджетної програми</t>
  </si>
  <si>
    <t xml:space="preserve"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t>
  </si>
  <si>
    <t>інвалідам I групи</t>
  </si>
  <si>
    <t>громадянам похилого віку</t>
  </si>
  <si>
    <t>інвалідам II групи</t>
  </si>
  <si>
    <t>дітям-інвалідам</t>
  </si>
  <si>
    <t>інвалідам III групи</t>
  </si>
  <si>
    <t>питома вага кількості призначених компенсацій до кількості звернень за призначенням компенсації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</si>
  <si>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</si>
  <si>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t xml:space="preserve">Забезпечення виплати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</si>
  <si>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>Наказ Міністерства фінансів України</t>
  </si>
  <si>
    <t>(у редакції наказу Міністерства фінансів України</t>
  </si>
  <si>
    <t xml:space="preserve">Наказ УПСЗН </t>
  </si>
  <si>
    <t>виконкому Тернівської районної у місті ради</t>
  </si>
  <si>
    <t>і наказ фінансового відділу виконкому Тернівської районної у місті ради</t>
  </si>
  <si>
    <t>осіб</t>
  </si>
  <si>
    <t>%</t>
  </si>
  <si>
    <t xml:space="preserve">  бюджетної програми місцевого бюджету</t>
  </si>
  <si>
    <t xml:space="preserve">на 2017 рік </t>
  </si>
  <si>
    <t>29 грудня 2002 року № 1098</t>
  </si>
  <si>
    <t xml:space="preserve"> від 14 грудня 2015 року № 1130)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</si>
  <si>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</si>
  <si>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</si>
  <si>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</si>
  <si>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Стратегічні цілі головного розпорядника, на досягнення яких спрямована реалізація бюджетної програми</t>
  </si>
  <si>
    <t>Стратегічна ціль</t>
  </si>
  <si>
    <t>Завдання  бюджетної програми:</t>
  </si>
  <si>
    <t>10.</t>
  </si>
  <si>
    <t>Код державної цільової програми</t>
  </si>
  <si>
    <t>спеціальний фонд</t>
  </si>
  <si>
    <t>11.</t>
  </si>
  <si>
    <t>Результативні   показники бюджетної програми</t>
  </si>
  <si>
    <t>ефективності</t>
  </si>
  <si>
    <t>О.Каретіна</t>
  </si>
  <si>
    <t>Розподіл видатків у розрізі адміністративно-територіальних одиниць</t>
  </si>
  <si>
    <t>Назва адміністративно-територіальної одиниці</t>
  </si>
  <si>
    <t>12.</t>
  </si>
  <si>
    <t>тис. гривень, у тому числі</t>
  </si>
  <si>
    <t>Забезпечення  виплати компенсації фізичним особам, які надають соціальні послуи громадянам похилого віку, інвалідів, дітей-інвалідів, хворих, які не здатні до самообслуговування і потребують сторонньої допомоги</t>
  </si>
  <si>
    <t xml:space="preserve"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t>
  </si>
  <si>
    <t xml:space="preserve"> Перелік регіональних цільових програм, що виконуються у складі бюджетної програми:</t>
  </si>
  <si>
    <t>Журнал реєстрації приймання заяв і документів для призначення усіх видів соціальної допомоги</t>
  </si>
  <si>
    <t>Особові справи одержувачів допомоги</t>
  </si>
  <si>
    <t>чисельність  фізичних осіб, яким виплачується компенсація за надання соціальних послуг, в т.ч.</t>
  </si>
  <si>
    <t>Розрахунково (відношення кількості призначених компенсацій до кількості звернень за призначенням)</t>
  </si>
  <si>
    <t>Бюджетний кодекс України (із змінами і доповненнями</t>
  </si>
  <si>
    <t>Закон України "Про державний бюджет на 2017 рік"</t>
  </si>
  <si>
    <t>Постанова 558 від 29.04.2004 " Про затвердження Порядку призначення і виплати компенсації фізичним особамм, які надають соціальні послуги"</t>
  </si>
  <si>
    <t>1)</t>
  </si>
  <si>
    <t>2)</t>
  </si>
  <si>
    <t>3)</t>
  </si>
  <si>
    <t>4)</t>
  </si>
  <si>
    <t xml:space="preserve">Рішення Криворізької міської ради від 31.03.2011 №381 "Про обсяг і межі повноважень районних у місті рад та їх виконавчих органів" </t>
  </si>
  <si>
    <t>5)</t>
  </si>
  <si>
    <t xml:space="preserve">Конституція України, Бюджетний кодекс України, , ,  </t>
  </si>
  <si>
    <t>Рішення  Тернівської районної у місті ради "Про районний у місті бюджет на 2017 рік" від 23.12.2016 №136</t>
  </si>
  <si>
    <t xml:space="preserve"> від 26.08.2014 № 836</t>
  </si>
  <si>
    <t xml:space="preserve"> ЗВІТ</t>
  </si>
  <si>
    <t xml:space="preserve">про виконання паспорта бюджетної програми місцевого бюджету </t>
  </si>
  <si>
    <t xml:space="preserve"> станом на 01 січня 2018  року</t>
  </si>
  <si>
    <r>
      <t xml:space="preserve">         (КПКВК МБ)       (КФКВК)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(найменування бюджетної програми) </t>
    </r>
  </si>
  <si>
    <t xml:space="preserve">Видатки та надання кредитів за бюджетною програмою за звітний період: </t>
  </si>
  <si>
    <t>Касові видатки (надані кредити)</t>
  </si>
  <si>
    <t>Обсяги фінансування бюджетної програми за звітний період у розрізі підпрограм та завдань</t>
  </si>
  <si>
    <t>КПКВК</t>
  </si>
  <si>
    <t>КФКВК</t>
  </si>
  <si>
    <t>Підпрограма/завдання бюджетної програми</t>
  </si>
  <si>
    <t>Касові видатки (надані кредити)  за звітний період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</si>
  <si>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</si>
  <si>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</si>
  <si>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Усього</t>
  </si>
  <si>
    <t>Видатки на реалізацію регіональних цільових програм, які виконуються в межах бюджетної програми за звітний період:</t>
  </si>
  <si>
    <t>Назва  регіональної цільової програми та підпрограми</t>
  </si>
  <si>
    <t>Програма соціального захисту окремих категорій мешканців Тернівського району міста   Кривого Рогу на  2017 рік</t>
  </si>
  <si>
    <t>Результативні показники бюджетної програми та аналіз їх виконання за звітний період:</t>
  </si>
  <si>
    <t>Виконано за звітний період (касові видатки/надані кредити)</t>
  </si>
  <si>
    <t>розрахунки до кошторису на 2017 рік</t>
  </si>
  <si>
    <t>Надання адресних матеріальних допомог здійснюється відповідно до звернень заявників</t>
  </si>
  <si>
    <t>середній розмі витрат на придбання 2-го балону скрапленого газу</t>
  </si>
  <si>
    <t>тис.грн.</t>
  </si>
  <si>
    <t>середній розмі витрат на придбання новорічних подарунків дітям пільгових категорій</t>
  </si>
  <si>
    <t xml:space="preserve">середній розмі витрат матеріальної допомоги на поховання громадян району, які на момент смерті ніде не працювали </t>
  </si>
  <si>
    <t>середній розмі витрат матеріальної допомоги  громадянам, які опинилися в скрутному становищі</t>
  </si>
  <si>
    <t>середній розмі витрат матеріальної допомоги дітям, хворим на злоякісні новоутворення</t>
  </si>
  <si>
    <t>відсоток виплаченої допомоги</t>
  </si>
  <si>
    <r>
      <t xml:space="preserve">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</si>
  <si>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>Касові видатки станом на</t>
  </si>
  <si>
    <t xml:space="preserve">План видатків звітного періоду </t>
  </si>
  <si>
    <t>Касові видатки за звітний період</t>
  </si>
  <si>
    <t xml:space="preserve">Прогноз видатків до кінця реалізації інвестиційного проекту </t>
  </si>
  <si>
    <t>Підпрограма 1</t>
  </si>
  <si>
    <t>Інвестиційний проект 1</t>
  </si>
  <si>
    <t>Надходження із бюджету</t>
  </si>
  <si>
    <r>
      <t>1</t>
    </r>
    <r>
      <rPr>
        <sz val="8"/>
        <rFont val="Times New Roman"/>
        <family val="1"/>
      </rPr>
      <t xml:space="preserve"> Код функціональної класифікації  видатків та кредитування бюджету вказується лише у випадку, коли бюджетна програма не поділяється на підпрограми</t>
    </r>
  </si>
  <si>
    <r>
      <t>2</t>
    </r>
    <r>
      <rPr>
        <sz val="8"/>
        <rFont val="Times New Roman"/>
        <family val="1"/>
      </rPr>
      <t xml:space="preserve"> Зазаначаються усі підпрограми та завдання, затверджені паспортом бюджетної програми.</t>
    </r>
  </si>
  <si>
    <r>
      <t>3</t>
    </r>
    <r>
      <rPr>
        <sz val="8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</si>
</sst>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63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color indexed="8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 indent="4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0" fillId="33" borderId="0" xfId="0" applyNumberFormat="1" applyFont="1" applyFill="1" applyAlignment="1" applyProtection="1">
      <alignment/>
      <protection/>
    </xf>
    <xf numFmtId="168" fontId="11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ill="1" applyAlignment="1" applyProtection="1">
      <alignment horizontal="right"/>
      <protection/>
    </xf>
    <xf numFmtId="0" fontId="12" fillId="33" borderId="11" xfId="0" applyFont="1" applyFill="1" applyBorder="1" applyAlignment="1">
      <alignment/>
    </xf>
    <xf numFmtId="168" fontId="12" fillId="33" borderId="11" xfId="0" applyNumberFormat="1" applyFont="1" applyFill="1" applyBorder="1" applyAlignment="1" applyProtection="1">
      <alignment horizontal="left"/>
      <protection/>
    </xf>
    <xf numFmtId="168" fontId="0" fillId="33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1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1" xfId="0" applyFont="1" applyFill="1" applyBorder="1" applyAlignment="1">
      <alignment/>
    </xf>
    <xf numFmtId="168" fontId="12" fillId="0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33" borderId="0" xfId="0" applyNumberFormat="1" applyFont="1" applyFill="1" applyAlignment="1" applyProtection="1">
      <alignment/>
      <protection/>
    </xf>
    <xf numFmtId="168" fontId="13" fillId="33" borderId="11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 horizontal="left"/>
      <protection/>
    </xf>
    <xf numFmtId="168" fontId="13" fillId="33" borderId="11" xfId="0" applyNumberFormat="1" applyFont="1" applyFill="1" applyBorder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33" borderId="11" xfId="0" applyNumberFormat="1" applyFont="1" applyFill="1" applyBorder="1" applyAlignment="1" applyProtection="1" quotePrefix="1">
      <alignment horizontal="left"/>
      <protection/>
    </xf>
    <xf numFmtId="168" fontId="11" fillId="0" borderId="11" xfId="0" applyNumberFormat="1" applyFont="1" applyFill="1" applyBorder="1" applyAlignment="1" applyProtection="1" quotePrefix="1">
      <alignment horizontal="left"/>
      <protection/>
    </xf>
    <xf numFmtId="0" fontId="13" fillId="33" borderId="12" xfId="0" applyFont="1" applyFill="1" applyBorder="1" applyAlignment="1">
      <alignment horizontal="right"/>
    </xf>
    <xf numFmtId="168" fontId="13" fillId="33" borderId="12" xfId="0" applyNumberFormat="1" applyFont="1" applyFill="1" applyBorder="1" applyAlignment="1" applyProtection="1">
      <alignment/>
      <protection/>
    </xf>
    <xf numFmtId="168" fontId="0" fillId="33" borderId="12" xfId="0" applyNumberFormat="1" applyFill="1" applyBorder="1" applyAlignment="1" applyProtection="1">
      <alignment/>
      <protection/>
    </xf>
    <xf numFmtId="0" fontId="13" fillId="0" borderId="12" xfId="0" applyFont="1" applyFill="1" applyBorder="1" applyAlignment="1">
      <alignment horizontal="right"/>
    </xf>
    <xf numFmtId="168" fontId="13" fillId="0" borderId="12" xfId="0" applyNumberFormat="1" applyFont="1" applyFill="1" applyBorder="1" applyAlignment="1" applyProtection="1">
      <alignment/>
      <protection/>
    </xf>
    <xf numFmtId="168" fontId="0" fillId="0" borderId="12" xfId="0" applyNumberFormat="1" applyFill="1" applyBorder="1" applyAlignment="1" applyProtection="1">
      <alignment/>
      <protection/>
    </xf>
    <xf numFmtId="0" fontId="13" fillId="33" borderId="0" xfId="0" applyFont="1" applyFill="1" applyAlignment="1">
      <alignment horizontal="right"/>
    </xf>
    <xf numFmtId="168" fontId="13" fillId="33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33" borderId="13" xfId="0" applyNumberFormat="1" applyFont="1" applyFill="1" applyBorder="1" applyAlignment="1" applyProtection="1">
      <alignment horizontal="center"/>
      <protection/>
    </xf>
    <xf numFmtId="168" fontId="12" fillId="33" borderId="0" xfId="0" applyNumberFormat="1" applyFont="1" applyFill="1" applyAlignment="1" applyProtection="1">
      <alignment/>
      <protection/>
    </xf>
    <xf numFmtId="168" fontId="12" fillId="33" borderId="14" xfId="0" applyNumberFormat="1" applyFont="1" applyFill="1" applyBorder="1" applyAlignment="1" applyProtection="1">
      <alignment horizontal="center"/>
      <protection/>
    </xf>
    <xf numFmtId="168" fontId="14" fillId="0" borderId="13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4" xfId="0" applyNumberFormat="1" applyFont="1" applyFill="1" applyBorder="1" applyAlignment="1" applyProtection="1">
      <alignment horizontal="center"/>
      <protection/>
    </xf>
    <xf numFmtId="168" fontId="14" fillId="33" borderId="15" xfId="0" applyNumberFormat="1" applyFont="1" applyFill="1" applyBorder="1" applyAlignment="1" applyProtection="1">
      <alignment horizontal="center"/>
      <protection/>
    </xf>
    <xf numFmtId="168" fontId="0" fillId="33" borderId="0" xfId="0" applyNumberFormat="1" applyFill="1" applyAlignment="1" applyProtection="1">
      <alignment horizontal="left"/>
      <protection/>
    </xf>
    <xf numFmtId="168" fontId="0" fillId="33" borderId="15" xfId="0" applyNumberFormat="1" applyFill="1" applyBorder="1" applyAlignment="1" applyProtection="1">
      <alignment horizontal="left"/>
      <protection/>
    </xf>
    <xf numFmtId="168" fontId="0" fillId="33" borderId="11" xfId="0" applyNumberFormat="1" applyFill="1" applyBorder="1" applyAlignment="1" applyProtection="1">
      <alignment horizontal="left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5" xfId="0" applyNumberFormat="1" applyFill="1" applyBorder="1" applyAlignment="1" applyProtection="1">
      <alignment horizontal="left"/>
      <protection/>
    </xf>
    <xf numFmtId="168" fontId="0" fillId="0" borderId="11" xfId="0" applyNumberFormat="1" applyFill="1" applyBorder="1" applyAlignment="1" applyProtection="1">
      <alignment horizontal="left"/>
      <protection/>
    </xf>
    <xf numFmtId="168" fontId="15" fillId="33" borderId="15" xfId="0" applyNumberFormat="1" applyFont="1" applyFill="1" applyBorder="1" applyAlignment="1" applyProtection="1" quotePrefix="1">
      <alignment horizontal="left"/>
      <protection/>
    </xf>
    <xf numFmtId="168" fontId="13" fillId="33" borderId="15" xfId="0" applyNumberFormat="1" applyFont="1" applyFill="1" applyBorder="1" applyAlignment="1" applyProtection="1">
      <alignment horizontal="left"/>
      <protection/>
    </xf>
    <xf numFmtId="168" fontId="15" fillId="0" borderId="15" xfId="0" applyNumberFormat="1" applyFont="1" applyFill="1" applyBorder="1" applyAlignment="1" applyProtection="1" quotePrefix="1">
      <alignment horizontal="left"/>
      <protection/>
    </xf>
    <xf numFmtId="168" fontId="13" fillId="0" borderId="15" xfId="0" applyNumberFormat="1" applyFont="1" applyFill="1" applyBorder="1" applyAlignment="1" applyProtection="1">
      <alignment horizontal="left"/>
      <protection/>
    </xf>
    <xf numFmtId="168" fontId="15" fillId="33" borderId="16" xfId="0" applyNumberFormat="1" applyFont="1" applyFill="1" applyBorder="1" applyAlignment="1" applyProtection="1" quotePrefix="1">
      <alignment horizontal="left"/>
      <protection/>
    </xf>
    <xf numFmtId="168" fontId="16" fillId="33" borderId="0" xfId="0" applyNumberFormat="1" applyFont="1" applyFill="1" applyAlignment="1" applyProtection="1">
      <alignment/>
      <protection/>
    </xf>
    <xf numFmtId="168" fontId="15" fillId="0" borderId="16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33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33" borderId="17" xfId="0" applyFont="1" applyFill="1" applyBorder="1" applyAlignment="1">
      <alignment horizontal="centerContinuous"/>
    </xf>
    <xf numFmtId="0" fontId="12" fillId="33" borderId="18" xfId="0" applyFont="1" applyFill="1" applyBorder="1" applyAlignment="1">
      <alignment horizontal="centerContinuous"/>
    </xf>
    <xf numFmtId="0" fontId="12" fillId="0" borderId="17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168" fontId="17" fillId="33" borderId="11" xfId="0" applyNumberFormat="1" applyFont="1" applyFill="1" applyBorder="1" applyAlignment="1" applyProtection="1">
      <alignment horizontal="right"/>
      <protection/>
    </xf>
    <xf numFmtId="168" fontId="10" fillId="33" borderId="19" xfId="0" applyNumberFormat="1" applyFont="1" applyFill="1" applyBorder="1" applyAlignment="1" applyProtection="1">
      <alignment horizontal="center"/>
      <protection/>
    </xf>
    <xf numFmtId="168" fontId="17" fillId="0" borderId="11" xfId="0" applyNumberFormat="1" applyFont="1" applyFill="1" applyBorder="1" applyAlignment="1" applyProtection="1">
      <alignment horizontal="right"/>
      <protection/>
    </xf>
    <xf numFmtId="168" fontId="10" fillId="0" borderId="19" xfId="0" applyNumberFormat="1" applyFont="1" applyFill="1" applyBorder="1" applyAlignment="1" applyProtection="1">
      <alignment horizontal="center"/>
      <protection/>
    </xf>
    <xf numFmtId="168" fontId="17" fillId="33" borderId="20" xfId="0" applyNumberFormat="1" applyFont="1" applyFill="1" applyBorder="1" applyAlignment="1" applyProtection="1">
      <alignment horizontal="right"/>
      <protection/>
    </xf>
    <xf numFmtId="168" fontId="10" fillId="33" borderId="21" xfId="0" applyNumberFormat="1" applyFont="1" applyFill="1" applyBorder="1" applyAlignment="1" applyProtection="1">
      <alignment horizontal="center"/>
      <protection/>
    </xf>
    <xf numFmtId="168" fontId="13" fillId="33" borderId="16" xfId="0" applyNumberFormat="1" applyFont="1" applyFill="1" applyBorder="1" applyAlignment="1" applyProtection="1">
      <alignment horizontal="left"/>
      <protection/>
    </xf>
    <xf numFmtId="168" fontId="13" fillId="33" borderId="20" xfId="0" applyNumberFormat="1" applyFont="1" applyFill="1" applyBorder="1" applyAlignment="1" applyProtection="1">
      <alignment horizontal="left"/>
      <protection/>
    </xf>
    <xf numFmtId="168" fontId="17" fillId="0" borderId="20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3" fillId="0" borderId="16" xfId="0" applyNumberFormat="1" applyFont="1" applyFill="1" applyBorder="1" applyAlignment="1" applyProtection="1">
      <alignment horizontal="left"/>
      <protection/>
    </xf>
    <xf numFmtId="168" fontId="13" fillId="0" borderId="20" xfId="0" applyNumberFormat="1" applyFont="1" applyFill="1" applyBorder="1" applyAlignment="1" applyProtection="1">
      <alignment horizontal="left"/>
      <protection/>
    </xf>
    <xf numFmtId="168" fontId="13" fillId="33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33" borderId="13" xfId="0" applyNumberFormat="1" applyFont="1" applyFill="1" applyBorder="1" applyAlignment="1" applyProtection="1">
      <alignment/>
      <protection/>
    </xf>
    <xf numFmtId="0" fontId="13" fillId="33" borderId="13" xfId="0" applyFont="1" applyFill="1" applyBorder="1" applyAlignment="1">
      <alignment/>
    </xf>
    <xf numFmtId="168" fontId="13" fillId="0" borderId="13" xfId="0" applyNumberFormat="1" applyFont="1" applyFill="1" applyBorder="1" applyAlignment="1" applyProtection="1">
      <alignment/>
      <protection/>
    </xf>
    <xf numFmtId="0" fontId="13" fillId="0" borderId="13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3" fillId="33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0" fontId="23" fillId="0" borderId="1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69" fontId="2" fillId="0" borderId="0" xfId="0" applyNumberFormat="1" applyFont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169" fontId="3" fillId="0" borderId="14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" fillId="0" borderId="22" xfId="0" applyFont="1" applyBorder="1" applyAlignment="1">
      <alignment horizontal="right"/>
    </xf>
    <xf numFmtId="0" fontId="5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69" fontId="4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vertical="top" wrapText="1"/>
    </xf>
    <xf numFmtId="1" fontId="4" fillId="0" borderId="14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 horizontal="left" indent="2"/>
    </xf>
    <xf numFmtId="0" fontId="1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Border="1" applyAlignment="1">
      <alignment horizontal="left" vertical="top" wrapText="1"/>
    </xf>
    <xf numFmtId="0" fontId="18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169" fontId="2" fillId="0" borderId="0" xfId="0" applyNumberFormat="1" applyFont="1" applyAlignment="1">
      <alignment/>
    </xf>
    <xf numFmtId="0" fontId="25" fillId="0" borderId="14" xfId="0" applyFont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2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1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/>
    </xf>
    <xf numFmtId="169" fontId="2" fillId="0" borderId="27" xfId="0" applyNumberFormat="1" applyFont="1" applyBorder="1" applyAlignment="1">
      <alignment/>
    </xf>
    <xf numFmtId="169" fontId="2" fillId="0" borderId="28" xfId="0" applyNumberFormat="1" applyFont="1" applyBorder="1" applyAlignment="1">
      <alignment/>
    </xf>
    <xf numFmtId="0" fontId="2" fillId="0" borderId="26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69" fontId="2" fillId="0" borderId="14" xfId="0" applyNumberFormat="1" applyFont="1" applyFill="1" applyBorder="1" applyAlignment="1">
      <alignment vertical="top" wrapText="1"/>
    </xf>
    <xf numFmtId="169" fontId="2" fillId="0" borderId="14" xfId="0" applyNumberFormat="1" applyFont="1" applyBorder="1" applyAlignment="1">
      <alignment vertical="top" wrapText="1"/>
    </xf>
    <xf numFmtId="169" fontId="2" fillId="0" borderId="26" xfId="0" applyNumberFormat="1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4" xfId="0" applyFont="1" applyBorder="1" applyAlignment="1">
      <alignment wrapText="1"/>
    </xf>
    <xf numFmtId="0" fontId="21" fillId="0" borderId="29" xfId="0" applyFont="1" applyBorder="1" applyAlignment="1">
      <alignment/>
    </xf>
    <xf numFmtId="0" fontId="21" fillId="0" borderId="27" xfId="0" applyFont="1" applyBorder="1" applyAlignment="1">
      <alignment wrapText="1"/>
    </xf>
    <xf numFmtId="169" fontId="21" fillId="0" borderId="27" xfId="0" applyNumberFormat="1" applyFont="1" applyBorder="1" applyAlignment="1">
      <alignment wrapText="1"/>
    </xf>
    <xf numFmtId="169" fontId="21" fillId="0" borderId="28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169" fontId="2" fillId="0" borderId="14" xfId="0" applyNumberFormat="1" applyFont="1" applyFill="1" applyBorder="1" applyAlignment="1">
      <alignment horizontal="center" vertical="top" wrapText="1"/>
    </xf>
    <xf numFmtId="169" fontId="2" fillId="0" borderId="26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1" fillId="0" borderId="29" xfId="0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169" fontId="21" fillId="0" borderId="27" xfId="0" applyNumberFormat="1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169" fontId="21" fillId="0" borderId="28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5" xfId="0" applyFont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27" xfId="0" applyFont="1" applyFill="1" applyBorder="1" applyAlignment="1">
      <alignment horizontal="left" vertical="top" wrapText="1"/>
    </xf>
    <xf numFmtId="0" fontId="21" fillId="0" borderId="2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/>
    </xf>
    <xf numFmtId="0" fontId="23" fillId="0" borderId="0" xfId="0" applyFont="1" applyAlignment="1">
      <alignment/>
    </xf>
    <xf numFmtId="0" fontId="28" fillId="0" borderId="0" xfId="0" applyFont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5" fillId="0" borderId="14" xfId="0" applyFont="1" applyBorder="1" applyAlignment="1">
      <alignment wrapText="1"/>
    </xf>
    <xf numFmtId="0" fontId="3" fillId="0" borderId="27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9" fontId="2" fillId="0" borderId="27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26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26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top" wrapText="1"/>
    </xf>
    <xf numFmtId="169" fontId="2" fillId="0" borderId="26" xfId="0" applyNumberFormat="1" applyFont="1" applyBorder="1" applyAlignment="1">
      <alignment horizontal="center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2" fillId="0" borderId="4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169" fontId="2" fillId="0" borderId="29" xfId="0" applyNumberFormat="1" applyFont="1" applyBorder="1" applyAlignment="1">
      <alignment horizontal="center"/>
    </xf>
    <xf numFmtId="169" fontId="2" fillId="0" borderId="27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48;\&#1056;&#1040;&#1049;&#1054;&#1053;&#1048;&#1049;%20&#1041;&#1070;&#1044;&#1046;&#1045;&#1058;\&#1055;&#1072;&#1089;&#1087;&#1086;&#1088;&#1090;%202017\2014\&#1055;&#1088;&#1086;&#1075;&#1088;&#1072;&#1084;&#1085;&#1086;-&#1094;&#1083;&#1100;&#1086;&#1074;&#1080;&#1081;%20&#1084;&#1077;&#1090;&#1086;&#1076;%2009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"/>
      <sheetName val="4-5.1"/>
      <sheetName val="5.2"/>
      <sheetName val="6-6.1"/>
      <sheetName val="6.3"/>
      <sheetName val="7-7.1"/>
      <sheetName val="7.2"/>
      <sheetName val="8-8.1"/>
      <sheetName val="8.2"/>
      <sheetName val="9"/>
      <sheetName val="10"/>
      <sheetName val="11-11.1"/>
      <sheetName val="11.2"/>
      <sheetName val="13"/>
      <sheetName val="14-14.1"/>
      <sheetName val="14.2"/>
      <sheetName val="14.3"/>
      <sheetName val="1-2.1"/>
    </sheetNames>
    <sheetDataSet>
      <sheetData sheetId="8">
        <row r="9">
          <cell r="B9" t="str">
            <v>чисельність осіб, які звернулись за призначенням компенсації</v>
          </cell>
        </row>
        <row r="10">
          <cell r="B10" t="str">
            <v>чисельність фізичних осіб, яким призначено компенсацію за надання соціальних послуг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103" bestFit="1" customWidth="1"/>
    <col min="11" max="12" width="9.125" style="103" customWidth="1"/>
    <col min="13" max="13" width="13.875" style="103" customWidth="1"/>
    <col min="14" max="15" width="9.125" style="103" customWidth="1"/>
  </cols>
  <sheetData>
    <row r="1" spans="1:15" ht="12.75">
      <c r="A1" s="17">
        <v>82285.75</v>
      </c>
      <c r="B1" s="18" t="str">
        <f>LEFT("000000000000",12-LEN(FIXED(TRUNC(A1),0,TRUE)))&amp;FIXED(TRUNC(A1),0,TRUE)</f>
        <v>000000082285</v>
      </c>
      <c r="C1" s="19"/>
      <c r="D1" s="20" t="s">
        <v>35</v>
      </c>
      <c r="E1" s="21" t="s">
        <v>36</v>
      </c>
      <c r="F1" s="22"/>
      <c r="H1" s="23"/>
      <c r="I1" s="23"/>
      <c r="J1" s="24"/>
      <c r="K1" s="25"/>
      <c r="L1" s="26"/>
      <c r="M1" s="27"/>
      <c r="N1" s="28"/>
      <c r="O1" s="29"/>
    </row>
    <row r="2" spans="1:15" ht="12.75">
      <c r="A2" s="30">
        <f>VALUE(MID($B$1,1,1))</f>
        <v>0</v>
      </c>
      <c r="B2" s="31" t="s">
        <v>37</v>
      </c>
      <c r="C2" s="22"/>
      <c r="D2" s="18" t="str">
        <f>IF(A2&gt;0,INDEX(E25:F34,A2+1,1)," ")</f>
        <v> </v>
      </c>
      <c r="E2" s="31">
        <f>LEN(TRIM(D2))</f>
        <v>0</v>
      </c>
      <c r="F2" s="22"/>
      <c r="H2" s="23"/>
      <c r="I2" s="32"/>
      <c r="J2" s="33"/>
      <c r="K2" s="34"/>
      <c r="L2" s="29"/>
      <c r="M2" s="25"/>
      <c r="N2" s="34"/>
      <c r="O2" s="29"/>
    </row>
    <row r="3" spans="1:15" ht="12.75">
      <c r="A3" s="30">
        <f>VALUE(MID($B$1,2,1))</f>
        <v>0</v>
      </c>
      <c r="B3" s="31" t="s">
        <v>38</v>
      </c>
      <c r="C3" s="22"/>
      <c r="D3" s="18" t="str">
        <f>IF(A3&gt;1,INDEX(D25:E34,A3+1,1)," ")</f>
        <v> </v>
      </c>
      <c r="E3" s="31">
        <f>LEN(TRIM(D2&amp;D3))</f>
        <v>0</v>
      </c>
      <c r="F3" s="22"/>
      <c r="H3" s="23"/>
      <c r="I3" s="23"/>
      <c r="J3" s="33"/>
      <c r="K3" s="34"/>
      <c r="L3" s="29"/>
      <c r="M3" s="25"/>
      <c r="N3" s="34"/>
      <c r="O3" s="29"/>
    </row>
    <row r="4" spans="1:15" ht="12.75">
      <c r="A4" s="30">
        <f>VALUE(MID($B$1,3,1))</f>
        <v>0</v>
      </c>
      <c r="B4" s="31" t="s">
        <v>39</v>
      </c>
      <c r="C4" s="22"/>
      <c r="D4" s="18" t="str">
        <f>IF(AND(A3&lt;2,(A3+A4)&gt;0),INDEX(F25:G44,A4+A3*10+1,1),INDEX(F25:G44,A4+1,1))</f>
        <v> </v>
      </c>
      <c r="E4" s="31">
        <f>LEN(TRIM(D2&amp;D3&amp;D4))</f>
        <v>0</v>
      </c>
      <c r="F4" s="22">
        <v>82285.75</v>
      </c>
      <c r="H4" s="23"/>
      <c r="I4" s="32"/>
      <c r="J4" s="33"/>
      <c r="K4" s="34"/>
      <c r="L4" s="29"/>
      <c r="M4" s="25"/>
      <c r="N4" s="34"/>
      <c r="O4" s="29"/>
    </row>
    <row r="5" spans="1:15" ht="12.75">
      <c r="A5" s="30"/>
      <c r="B5" s="35"/>
      <c r="C5" s="22"/>
      <c r="D5" s="18" t="str">
        <f>IF(SUM(A2:A4)&gt;0,IF(D4="один "," мільярд ",IF(OR(OR(D4="два ",D4="три "),D4="чотири ")," мільярда "," мільярдів "))," ")</f>
        <v> </v>
      </c>
      <c r="E5" s="31">
        <f>LEN(TRIM(D2&amp;D3&amp;D4&amp;D5))</f>
        <v>0</v>
      </c>
      <c r="F5" s="22"/>
      <c r="H5" s="23"/>
      <c r="I5" s="23"/>
      <c r="J5" s="33"/>
      <c r="K5" s="36"/>
      <c r="L5" s="29"/>
      <c r="M5" s="25"/>
      <c r="N5" s="34"/>
      <c r="O5" s="29"/>
    </row>
    <row r="6" spans="1:15" ht="12.75">
      <c r="A6" s="30">
        <f>VALUE(MID($B$1,4,1))</f>
        <v>0</v>
      </c>
      <c r="B6" s="31" t="s">
        <v>40</v>
      </c>
      <c r="C6" s="22"/>
      <c r="D6" s="18" t="str">
        <f>IF(A6&gt;0,INDEX(E25:F34,A6+1,1)," ")</f>
        <v> </v>
      </c>
      <c r="E6" s="31">
        <f>LEN(TRIM(D2&amp;D3&amp;D4&amp;D5&amp;D6))</f>
        <v>0</v>
      </c>
      <c r="F6" s="22"/>
      <c r="H6" s="23"/>
      <c r="I6" s="23"/>
      <c r="J6" s="33"/>
      <c r="K6" s="34"/>
      <c r="L6" s="29"/>
      <c r="M6" s="25"/>
      <c r="N6" s="34"/>
      <c r="O6" s="29"/>
    </row>
    <row r="7" spans="1:15" ht="12.75">
      <c r="A7" s="30">
        <f>VALUE(MID($B$1,5,1))</f>
        <v>0</v>
      </c>
      <c r="B7" s="31" t="s">
        <v>41</v>
      </c>
      <c r="C7" s="22"/>
      <c r="D7" s="18" t="str">
        <f>IF(A7&gt;1,INDEX(D25:E34,A7+1,1)," ")</f>
        <v> </v>
      </c>
      <c r="E7" s="31">
        <f>LEN(TRIM(D2&amp;D3&amp;D4&amp;D5&amp;D6&amp;D7))</f>
        <v>0</v>
      </c>
      <c r="F7" s="22"/>
      <c r="H7" s="23"/>
      <c r="I7" s="23"/>
      <c r="J7" s="33"/>
      <c r="K7" s="34"/>
      <c r="L7" s="29"/>
      <c r="M7" s="25"/>
      <c r="N7" s="34"/>
      <c r="O7" s="29"/>
    </row>
    <row r="8" spans="1:15" ht="12.75">
      <c r="A8" s="30">
        <f>VALUE(MID($B$1,6,1))</f>
        <v>0</v>
      </c>
      <c r="B8" s="31" t="s">
        <v>42</v>
      </c>
      <c r="C8" s="22"/>
      <c r="D8" s="18" t="str">
        <f>IF(AND(A7&lt;2,(A7+A8)&gt;0),INDEX(F25:G44,A8+A7*10+1,1),INDEX(F25:G44,A8+1,1))</f>
        <v> </v>
      </c>
      <c r="E8" s="31">
        <f>LEN(TRIM(D2&amp;D3&amp;D4&amp;D5&amp;D6&amp;D7&amp;D8))</f>
        <v>0</v>
      </c>
      <c r="F8" s="22"/>
      <c r="H8" s="23"/>
      <c r="I8" s="23"/>
      <c r="J8" s="33"/>
      <c r="K8" s="34"/>
      <c r="L8" s="29"/>
      <c r="M8" s="25"/>
      <c r="N8" s="34"/>
      <c r="O8" s="29"/>
    </row>
    <row r="9" spans="1:15" ht="12.75">
      <c r="A9" s="30"/>
      <c r="B9" s="35"/>
      <c r="C9" s="22"/>
      <c r="D9" s="18" t="str">
        <f>IF(SUM(A6:A8)&gt;0,IF(D8="один "," мільйон ",IF(OR(OR(D8="два ",D8="три "),D8="чотири ")," мільйона "," мільйонів "))," ")</f>
        <v> </v>
      </c>
      <c r="E9" s="31">
        <f>LEN(TRIM(D2&amp;D3&amp;D4&amp;D5&amp;D6&amp;D7&amp;D8&amp;D9))</f>
        <v>0</v>
      </c>
      <c r="F9" s="22"/>
      <c r="H9" s="23"/>
      <c r="I9" s="23"/>
      <c r="J9" s="33"/>
      <c r="K9" s="36"/>
      <c r="L9" s="29"/>
      <c r="M9" s="25"/>
      <c r="N9" s="34"/>
      <c r="O9" s="29"/>
    </row>
    <row r="10" spans="1:15" ht="12.75">
      <c r="A10" s="30">
        <f>VALUE(MID($B$1,7,1))</f>
        <v>0</v>
      </c>
      <c r="B10" s="31" t="s">
        <v>43</v>
      </c>
      <c r="C10" s="22"/>
      <c r="D10" s="18" t="str">
        <f>IF(A10&gt;0,INDEX(E25:F34,A10+1,1)," ")</f>
        <v> </v>
      </c>
      <c r="E10" s="31">
        <f>LEN(TRIM(D2&amp;D3&amp;D4&amp;D5&amp;D6&amp;D7&amp;D8&amp;D9&amp;D10))</f>
        <v>0</v>
      </c>
      <c r="F10" s="22"/>
      <c r="H10" s="23"/>
      <c r="I10" s="23"/>
      <c r="J10" s="33"/>
      <c r="K10" s="34"/>
      <c r="L10" s="29"/>
      <c r="M10" s="25"/>
      <c r="N10" s="34"/>
      <c r="O10" s="29"/>
    </row>
    <row r="11" spans="1:15" ht="12.75">
      <c r="A11" s="30">
        <f>VALUE(MID($B$1,8,1))</f>
        <v>8</v>
      </c>
      <c r="B11" s="31" t="s">
        <v>44</v>
      </c>
      <c r="C11" s="22"/>
      <c r="D11" s="18" t="str">
        <f>IF(A11&gt;1,INDEX(D25:E34,A11+1,1)," ")</f>
        <v>вісімдесят </v>
      </c>
      <c r="E11" s="31">
        <f>LEN(TRIM(D2&amp;D3&amp;D4&amp;D5&amp;D6&amp;D7&amp;D8&amp;D9&amp;D10&amp;D11))</f>
        <v>10</v>
      </c>
      <c r="F11" s="22"/>
      <c r="H11" s="32"/>
      <c r="I11" s="23"/>
      <c r="J11" s="33"/>
      <c r="K11" s="34"/>
      <c r="L11" s="29"/>
      <c r="M11" s="25"/>
      <c r="N11" s="34"/>
      <c r="O11" s="29"/>
    </row>
    <row r="12" spans="1:15" ht="12.75">
      <c r="A12" s="30">
        <f>VALUE(MID($B$1,9,1))</f>
        <v>2</v>
      </c>
      <c r="B12" s="31" t="s">
        <v>45</v>
      </c>
      <c r="C12" s="22"/>
      <c r="D12" s="18" t="str">
        <f>IF(AND(A11&lt;2,(A11+A12)&gt;0),INDEX(C25:C44,A12+A11*10+1,1),INDEX(C25:C44,A12+1,1))</f>
        <v>дві </v>
      </c>
      <c r="E12" s="31">
        <f>LEN(TRIM(D2&amp;D3&amp;D4&amp;D5&amp;D6&amp;D7&amp;D8&amp;D9&amp;D10&amp;D11&amp;D12))</f>
        <v>14</v>
      </c>
      <c r="F12" s="22"/>
      <c r="H12" s="37"/>
      <c r="I12" s="23"/>
      <c r="J12" s="33"/>
      <c r="K12" s="34"/>
      <c r="L12" s="29"/>
      <c r="M12" s="25"/>
      <c r="N12" s="34"/>
      <c r="O12" s="29"/>
    </row>
    <row r="13" spans="1:15" ht="12.75">
      <c r="A13" s="30"/>
      <c r="B13" s="35"/>
      <c r="C13" s="22"/>
      <c r="D13" s="18" t="str">
        <f>IF(SUM(A10:A12)&gt;0,IF(D12="одна "," тисяча ",IF(OR(OR(D12="дві ",D12="три "),D12="чотири ")," тисячі "," тисяч "))," ")</f>
        <v> тисячі </v>
      </c>
      <c r="E13" s="31">
        <f>LEN(TRIM(D2&amp;D3&amp;D4&amp;D5&amp;D6&amp;D7&amp;D8&amp;D9&amp;D10&amp;D11&amp;D12&amp;D13))</f>
        <v>21</v>
      </c>
      <c r="F13" s="22"/>
      <c r="H13" s="23"/>
      <c r="I13" s="23"/>
      <c r="J13" s="33"/>
      <c r="K13" s="36"/>
      <c r="L13" s="29"/>
      <c r="M13" s="25"/>
      <c r="N13" s="34"/>
      <c r="O13" s="29"/>
    </row>
    <row r="14" spans="1:15" ht="12.75">
      <c r="A14" s="30">
        <f>VALUE(MID($B$1,10,1))</f>
        <v>2</v>
      </c>
      <c r="B14" s="31" t="s">
        <v>46</v>
      </c>
      <c r="C14" s="22"/>
      <c r="D14" s="18" t="str">
        <f>IF(A14&gt;0,INDEX(E25:F34,A14+1,1)," ")</f>
        <v>двісті </v>
      </c>
      <c r="E14" s="31">
        <f>LEN(TRIM(D2&amp;D3&amp;D4&amp;D5&amp;D6&amp;D7&amp;D8&amp;D9&amp;D10&amp;D11&amp;D12&amp;D13&amp;D14))</f>
        <v>28</v>
      </c>
      <c r="F14" s="22"/>
      <c r="H14" s="38"/>
      <c r="I14" s="38"/>
      <c r="J14" s="33"/>
      <c r="K14" s="34"/>
      <c r="L14" s="29"/>
      <c r="M14" s="25"/>
      <c r="N14" s="34"/>
      <c r="O14" s="29"/>
    </row>
    <row r="15" spans="1:15" ht="12.75">
      <c r="A15" s="30">
        <f>VALUE(MID($B$1,11,1))</f>
        <v>8</v>
      </c>
      <c r="B15" s="31" t="s">
        <v>47</v>
      </c>
      <c r="C15" s="22"/>
      <c r="D15" s="18" t="str">
        <f>IF(A15&gt;1,INDEX(D25:E34,A15+1,1)," ")</f>
        <v>вісімдесят </v>
      </c>
      <c r="E15" s="31">
        <f>LEN(TRIM(D2&amp;D3&amp;D4&amp;D5&amp;D6&amp;D7&amp;D8&amp;D9&amp;D10&amp;D11&amp;D12&amp;D13&amp;D14&amp;D15))</f>
        <v>39</v>
      </c>
      <c r="F15" s="22"/>
      <c r="H15" s="32"/>
      <c r="I15" s="23"/>
      <c r="J15" s="33"/>
      <c r="K15" s="34"/>
      <c r="L15" s="29"/>
      <c r="M15" s="25"/>
      <c r="N15" s="34"/>
      <c r="O15" s="29"/>
    </row>
    <row r="16" spans="1:15" ht="12.75">
      <c r="A16" s="30">
        <f>VALUE(MID($B$1,12,1))</f>
        <v>5</v>
      </c>
      <c r="B16" s="31" t="s">
        <v>48</v>
      </c>
      <c r="C16" s="22"/>
      <c r="D16" s="18" t="str">
        <f>IF(AND(A15&lt;2,(A15+A16)&gt;0),INDEX(C25:C44,A16+A15*10+1,1),INDEX(C25:C44,A16+1,1))</f>
        <v>п'ять </v>
      </c>
      <c r="E16" s="31">
        <f>LEN(TRIM(D2&amp;D3&amp;D4&amp;D5&amp;D6&amp;D7&amp;D8&amp;D9&amp;D10&amp;D11&amp;D12&amp;D13&amp;D14&amp;D15&amp;D16))</f>
        <v>45</v>
      </c>
      <c r="F16" s="22"/>
      <c r="H16" s="39"/>
      <c r="I16" s="23"/>
      <c r="J16" s="33"/>
      <c r="K16" s="34"/>
      <c r="L16" s="29"/>
      <c r="M16" s="25"/>
      <c r="N16" s="34"/>
      <c r="O16" s="29"/>
    </row>
    <row r="17" spans="1:15" ht="12.75">
      <c r="A17" s="22"/>
      <c r="B17" s="40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22"/>
      <c r="D17" s="18" t="str">
        <f>" "&amp;RIGHT("00"&amp;FIXED((A1-INT(A1))*100,0),2)&amp;" коп."</f>
        <v> 75 коп.</v>
      </c>
      <c r="E17" s="31">
        <f>LEN(TRIM(D2&amp;D3&amp;D4&amp;D5&amp;D6&amp;D7&amp;D8&amp;D9&amp;D10&amp;D11&amp;D12&amp;D13&amp;D14&amp;D15&amp;D16&amp;B17))</f>
        <v>64</v>
      </c>
      <c r="F17" s="22"/>
      <c r="H17" s="39"/>
      <c r="I17" s="23"/>
      <c r="J17" s="29"/>
      <c r="K17" s="41"/>
      <c r="L17" s="29"/>
      <c r="M17" s="25"/>
      <c r="N17" s="34"/>
      <c r="O17" s="29"/>
    </row>
    <row r="18" spans="1:15" ht="12.75">
      <c r="A18" s="42" t="s">
        <v>49</v>
      </c>
      <c r="B18" s="43" t="str">
        <f>TRIM(+D2&amp;D3&amp;D4&amp;D5&amp;D6&amp;D7&amp;D8&amp;D9&amp;D10&amp;D11&amp;D12&amp;D13&amp;D14&amp;D15&amp;D16)</f>
        <v>вісімдесят дві тисячі двісті вісімдесят п'ять</v>
      </c>
      <c r="C18" s="44"/>
      <c r="D18" s="44"/>
      <c r="E18" s="44"/>
      <c r="F18" s="22"/>
      <c r="H18" s="23"/>
      <c r="I18" s="23"/>
      <c r="J18" s="45"/>
      <c r="K18" s="46"/>
      <c r="L18" s="47"/>
      <c r="M18" s="47"/>
      <c r="N18" s="47"/>
      <c r="O18" s="29"/>
    </row>
    <row r="19" spans="1:15" ht="12.75">
      <c r="A19" s="48" t="s">
        <v>50</v>
      </c>
      <c r="B19" s="49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22"/>
      <c r="D19" s="22"/>
      <c r="E19" s="22"/>
      <c r="F19" s="22"/>
      <c r="H19" s="23"/>
      <c r="I19" s="23"/>
      <c r="J19" s="50"/>
      <c r="K19" s="51"/>
      <c r="L19" s="29"/>
      <c r="M19" s="29"/>
      <c r="N19" s="29"/>
      <c r="O19" s="29"/>
    </row>
    <row r="20" spans="1:15" ht="12.75">
      <c r="A20" s="48" t="s">
        <v>49</v>
      </c>
      <c r="B20" s="49" t="str">
        <f>REPLACE(B19,1,1,IF(LEFT(B19,1)="ч","Ч",PROPER(LEFT(B19,1))))</f>
        <v>Вісімдесят дві тисячі двісті вісімдесят п'ять гривень 75 копійок</v>
      </c>
      <c r="C20" s="22"/>
      <c r="D20" s="22"/>
      <c r="E20" s="22"/>
      <c r="F20" s="22"/>
      <c r="H20" s="23"/>
      <c r="I20" s="23"/>
      <c r="J20" s="50"/>
      <c r="K20" s="51"/>
      <c r="L20" s="29"/>
      <c r="M20" s="29"/>
      <c r="N20" s="29"/>
      <c r="O20" s="29"/>
    </row>
    <row r="21" spans="1:15" ht="12.75">
      <c r="A21" s="22" t="str">
        <f>LEFT(B20,VLOOKUP(+B34,E2:E17,1))</f>
        <v>Вісімдесят дві тисячі двісті вісімдесят п'ять гривень 75 копійок</v>
      </c>
      <c r="B21" s="22"/>
      <c r="C21" s="22"/>
      <c r="D21" s="22"/>
      <c r="E21" s="22"/>
      <c r="F21" s="22"/>
      <c r="H21" s="23"/>
      <c r="I21" s="23"/>
      <c r="J21" s="29"/>
      <c r="K21" s="29"/>
      <c r="L21" s="29"/>
      <c r="M21" s="29"/>
      <c r="N21" s="29"/>
      <c r="O21" s="29"/>
    </row>
    <row r="22" spans="1:15" ht="12.75">
      <c r="A22" s="22">
        <f>TRIM(RIGHT(B20,LEN(B20)-LEN(A21)))</f>
      </c>
      <c r="B22" s="22"/>
      <c r="C22" s="22"/>
      <c r="D22" s="22"/>
      <c r="E22" s="22"/>
      <c r="F22" s="22"/>
      <c r="H22" s="23"/>
      <c r="I22" s="32"/>
      <c r="J22" s="29"/>
      <c r="K22" s="29"/>
      <c r="L22" s="29"/>
      <c r="M22" s="29"/>
      <c r="N22" s="29"/>
      <c r="O22" s="29"/>
    </row>
    <row r="23" spans="1:15" ht="12.75">
      <c r="A23" s="22"/>
      <c r="B23" s="22"/>
      <c r="C23" s="22"/>
      <c r="D23" s="22"/>
      <c r="E23" s="22"/>
      <c r="F23" s="22"/>
      <c r="H23" s="23"/>
      <c r="I23" s="23"/>
      <c r="J23" s="29"/>
      <c r="K23" s="29"/>
      <c r="L23" s="29"/>
      <c r="M23" s="29"/>
      <c r="N23" s="29"/>
      <c r="O23" s="29"/>
    </row>
    <row r="24" spans="1:15" ht="12.75">
      <c r="A24" s="52" t="s">
        <v>51</v>
      </c>
      <c r="B24" s="53"/>
      <c r="C24" s="54" t="s">
        <v>52</v>
      </c>
      <c r="D24" s="54" t="s">
        <v>53</v>
      </c>
      <c r="E24" s="54" t="s">
        <v>54</v>
      </c>
      <c r="F24" s="54" t="s">
        <v>55</v>
      </c>
      <c r="H24" s="23"/>
      <c r="I24" s="32"/>
      <c r="J24" s="55"/>
      <c r="K24" s="56"/>
      <c r="L24" s="57"/>
      <c r="M24" s="57"/>
      <c r="N24" s="57"/>
      <c r="O24" s="57"/>
    </row>
    <row r="25" spans="1:15" ht="12.75">
      <c r="A25" s="58" t="s">
        <v>56</v>
      </c>
      <c r="B25" s="59"/>
      <c r="C25" s="60" t="s">
        <v>57</v>
      </c>
      <c r="D25" s="60" t="s">
        <v>57</v>
      </c>
      <c r="E25" s="61" t="s">
        <v>57</v>
      </c>
      <c r="F25" s="60" t="s">
        <v>57</v>
      </c>
      <c r="H25" s="23"/>
      <c r="I25" s="23"/>
      <c r="J25" s="62"/>
      <c r="K25" s="63"/>
      <c r="L25" s="64"/>
      <c r="M25" s="64"/>
      <c r="N25" s="65"/>
      <c r="O25" s="64"/>
    </row>
    <row r="26" spans="1:15" ht="12.75">
      <c r="A26" s="66" t="s">
        <v>58</v>
      </c>
      <c r="B26" s="22"/>
      <c r="C26" s="67" t="s">
        <v>59</v>
      </c>
      <c r="D26" s="67" t="s">
        <v>60</v>
      </c>
      <c r="E26" s="31" t="s">
        <v>61</v>
      </c>
      <c r="F26" s="67" t="s">
        <v>62</v>
      </c>
      <c r="H26" s="23"/>
      <c r="I26" s="32"/>
      <c r="J26" s="68"/>
      <c r="K26" s="29"/>
      <c r="L26" s="69"/>
      <c r="M26" s="69"/>
      <c r="N26" s="34"/>
      <c r="O26" s="69"/>
    </row>
    <row r="27" spans="1:15" ht="12.75">
      <c r="A27" s="70" t="s">
        <v>63</v>
      </c>
      <c r="B27" s="71"/>
      <c r="C27" s="67" t="s">
        <v>64</v>
      </c>
      <c r="D27" s="67" t="s">
        <v>65</v>
      </c>
      <c r="E27" s="31" t="s">
        <v>66</v>
      </c>
      <c r="F27" s="67" t="s">
        <v>67</v>
      </c>
      <c r="H27" s="38"/>
      <c r="I27" s="38"/>
      <c r="J27" s="72"/>
      <c r="K27" s="73"/>
      <c r="L27" s="69"/>
      <c r="M27" s="69"/>
      <c r="N27" s="34"/>
      <c r="O27" s="69"/>
    </row>
    <row r="28" spans="1:15" ht="12.75">
      <c r="A28" s="71"/>
      <c r="B28" s="71"/>
      <c r="C28" s="67" t="s">
        <v>68</v>
      </c>
      <c r="D28" s="67" t="s">
        <v>69</v>
      </c>
      <c r="E28" s="31" t="s">
        <v>70</v>
      </c>
      <c r="F28" s="67" t="s">
        <v>68</v>
      </c>
      <c r="H28" s="38"/>
      <c r="I28" s="38"/>
      <c r="J28" s="73"/>
      <c r="K28" s="73"/>
      <c r="L28" s="69"/>
      <c r="M28" s="69"/>
      <c r="N28" s="34"/>
      <c r="O28" s="69"/>
    </row>
    <row r="29" spans="1:15" ht="12.75">
      <c r="A29" s="71"/>
      <c r="B29" s="74"/>
      <c r="C29" s="67" t="s">
        <v>71</v>
      </c>
      <c r="D29" s="67" t="s">
        <v>72</v>
      </c>
      <c r="E29" s="31" t="s">
        <v>73</v>
      </c>
      <c r="F29" s="67" t="s">
        <v>71</v>
      </c>
      <c r="H29" s="38"/>
      <c r="I29" s="38"/>
      <c r="J29" s="73"/>
      <c r="K29" s="75"/>
      <c r="L29" s="69"/>
      <c r="M29" s="69"/>
      <c r="N29" s="34"/>
      <c r="O29" s="69"/>
    </row>
    <row r="30" spans="1:15" ht="12.75">
      <c r="A30" s="71"/>
      <c r="B30" s="71"/>
      <c r="C30" s="67" t="s">
        <v>74</v>
      </c>
      <c r="D30" s="67" t="s">
        <v>75</v>
      </c>
      <c r="E30" s="31" t="s">
        <v>76</v>
      </c>
      <c r="F30" s="67" t="s">
        <v>74</v>
      </c>
      <c r="H30" s="38"/>
      <c r="I30" s="38"/>
      <c r="J30" s="73"/>
      <c r="K30" s="73"/>
      <c r="L30" s="69"/>
      <c r="M30" s="69"/>
      <c r="N30" s="34"/>
      <c r="O30" s="69"/>
    </row>
    <row r="31" spans="1:15" ht="12.75">
      <c r="A31" s="76" t="s">
        <v>77</v>
      </c>
      <c r="B31" s="77"/>
      <c r="C31" s="67" t="s">
        <v>78</v>
      </c>
      <c r="D31" s="67" t="s">
        <v>79</v>
      </c>
      <c r="E31" s="31" t="s">
        <v>80</v>
      </c>
      <c r="F31" s="67" t="s">
        <v>78</v>
      </c>
      <c r="H31" s="38"/>
      <c r="I31" s="38"/>
      <c r="J31" s="78"/>
      <c r="K31" s="79"/>
      <c r="L31" s="69"/>
      <c r="M31" s="69"/>
      <c r="N31" s="34"/>
      <c r="O31" s="69"/>
    </row>
    <row r="32" spans="1:15" ht="12.75">
      <c r="A32" s="80" t="s">
        <v>81</v>
      </c>
      <c r="B32" s="81" t="s">
        <v>82</v>
      </c>
      <c r="C32" s="67" t="s">
        <v>83</v>
      </c>
      <c r="D32" s="67" t="s">
        <v>84</v>
      </c>
      <c r="E32" s="31" t="s">
        <v>85</v>
      </c>
      <c r="F32" s="67" t="s">
        <v>83</v>
      </c>
      <c r="H32" s="38"/>
      <c r="I32" s="38"/>
      <c r="J32" s="82"/>
      <c r="K32" s="83"/>
      <c r="L32" s="69"/>
      <c r="M32" s="69"/>
      <c r="N32" s="34"/>
      <c r="O32" s="69"/>
    </row>
    <row r="33" spans="1:15" ht="12.75">
      <c r="A33" s="80" t="s">
        <v>86</v>
      </c>
      <c r="B33" s="81" t="s">
        <v>82</v>
      </c>
      <c r="C33" s="67" t="s">
        <v>87</v>
      </c>
      <c r="D33" s="67" t="s">
        <v>88</v>
      </c>
      <c r="E33" s="31" t="s">
        <v>89</v>
      </c>
      <c r="F33" s="67" t="s">
        <v>87</v>
      </c>
      <c r="H33" s="38"/>
      <c r="I33" s="38"/>
      <c r="J33" s="82"/>
      <c r="K33" s="83"/>
      <c r="L33" s="69"/>
      <c r="M33" s="69"/>
      <c r="N33" s="34"/>
      <c r="O33" s="69"/>
    </row>
    <row r="34" spans="1:15" ht="12.75">
      <c r="A34" s="84" t="s">
        <v>90</v>
      </c>
      <c r="B34" s="85">
        <v>95</v>
      </c>
      <c r="C34" s="67" t="s">
        <v>91</v>
      </c>
      <c r="D34" s="86" t="s">
        <v>92</v>
      </c>
      <c r="E34" s="87" t="s">
        <v>93</v>
      </c>
      <c r="F34" s="67" t="s">
        <v>91</v>
      </c>
      <c r="H34" s="38"/>
      <c r="I34" s="38"/>
      <c r="J34" s="88"/>
      <c r="K34" s="89"/>
      <c r="L34" s="69"/>
      <c r="M34" s="90"/>
      <c r="N34" s="91"/>
      <c r="O34" s="69"/>
    </row>
    <row r="35" spans="1:15" ht="12.75">
      <c r="A35" s="22"/>
      <c r="B35" s="22"/>
      <c r="C35" s="67" t="s">
        <v>60</v>
      </c>
      <c r="D35" s="49"/>
      <c r="E35" s="49"/>
      <c r="F35" s="67" t="s">
        <v>60</v>
      </c>
      <c r="H35" s="38"/>
      <c r="I35" s="38"/>
      <c r="J35" s="29"/>
      <c r="K35" s="29"/>
      <c r="L35" s="69"/>
      <c r="M35" s="51"/>
      <c r="N35" s="51"/>
      <c r="O35" s="69"/>
    </row>
    <row r="36" spans="1:15" ht="12.75">
      <c r="A36" s="22"/>
      <c r="B36" s="22"/>
      <c r="C36" s="67" t="s">
        <v>94</v>
      </c>
      <c r="D36" s="49"/>
      <c r="E36" s="49"/>
      <c r="F36" s="67" t="s">
        <v>94</v>
      </c>
      <c r="H36" s="38"/>
      <c r="I36" s="38"/>
      <c r="J36" s="29"/>
      <c r="K36" s="29"/>
      <c r="L36" s="69"/>
      <c r="M36" s="51"/>
      <c r="N36" s="51"/>
      <c r="O36" s="69"/>
    </row>
    <row r="37" spans="1:15" ht="12.75">
      <c r="A37" s="22"/>
      <c r="B37" s="22"/>
      <c r="C37" s="67" t="s">
        <v>95</v>
      </c>
      <c r="D37" s="49"/>
      <c r="E37" s="49"/>
      <c r="F37" s="67" t="s">
        <v>95</v>
      </c>
      <c r="H37" s="38"/>
      <c r="I37" s="38"/>
      <c r="J37" s="29"/>
      <c r="K37" s="29"/>
      <c r="L37" s="69"/>
      <c r="M37" s="51"/>
      <c r="N37" s="51"/>
      <c r="O37" s="69"/>
    </row>
    <row r="38" spans="1:15" ht="12.75">
      <c r="A38" s="22"/>
      <c r="B38" s="22"/>
      <c r="C38" s="67" t="s">
        <v>96</v>
      </c>
      <c r="D38" s="49"/>
      <c r="E38" s="49"/>
      <c r="F38" s="67" t="s">
        <v>96</v>
      </c>
      <c r="H38" s="38"/>
      <c r="I38" s="38"/>
      <c r="J38" s="29"/>
      <c r="K38" s="29"/>
      <c r="L38" s="69"/>
      <c r="M38" s="51"/>
      <c r="N38" s="51"/>
      <c r="O38" s="69"/>
    </row>
    <row r="39" spans="1:15" ht="12.75">
      <c r="A39" s="22"/>
      <c r="B39" s="22"/>
      <c r="C39" s="67" t="s">
        <v>97</v>
      </c>
      <c r="D39" s="49"/>
      <c r="E39" s="49"/>
      <c r="F39" s="67" t="s">
        <v>97</v>
      </c>
      <c r="H39" s="38"/>
      <c r="I39" s="38"/>
      <c r="J39" s="29"/>
      <c r="K39" s="29"/>
      <c r="L39" s="69"/>
      <c r="M39" s="51"/>
      <c r="N39" s="51"/>
      <c r="O39" s="69"/>
    </row>
    <row r="40" spans="1:15" ht="12.75">
      <c r="A40" s="22"/>
      <c r="B40" s="22"/>
      <c r="C40" s="67" t="s">
        <v>98</v>
      </c>
      <c r="D40" s="49"/>
      <c r="E40" s="49"/>
      <c r="F40" s="67" t="s">
        <v>98</v>
      </c>
      <c r="H40" s="38"/>
      <c r="I40" s="38"/>
      <c r="J40" s="29"/>
      <c r="K40" s="29"/>
      <c r="L40" s="69"/>
      <c r="M40" s="51"/>
      <c r="N40" s="51"/>
      <c r="O40" s="69"/>
    </row>
    <row r="41" spans="1:15" ht="12.75">
      <c r="A41" s="22"/>
      <c r="B41" s="22"/>
      <c r="C41" s="67" t="s">
        <v>99</v>
      </c>
      <c r="D41" s="49"/>
      <c r="E41" s="49"/>
      <c r="F41" s="67" t="s">
        <v>99</v>
      </c>
      <c r="H41" s="38"/>
      <c r="I41" s="38"/>
      <c r="J41" s="29"/>
      <c r="K41" s="29"/>
      <c r="L41" s="69"/>
      <c r="M41" s="51"/>
      <c r="N41" s="51"/>
      <c r="O41" s="69"/>
    </row>
    <row r="42" spans="1:15" ht="12.75">
      <c r="A42" s="22"/>
      <c r="B42" s="22"/>
      <c r="C42" s="67" t="s">
        <v>100</v>
      </c>
      <c r="D42" s="49"/>
      <c r="E42" s="49"/>
      <c r="F42" s="67" t="s">
        <v>100</v>
      </c>
      <c r="H42" s="38"/>
      <c r="I42" s="38"/>
      <c r="J42" s="29"/>
      <c r="K42" s="29"/>
      <c r="L42" s="69"/>
      <c r="M42" s="51"/>
      <c r="N42" s="51"/>
      <c r="O42" s="69"/>
    </row>
    <row r="43" spans="1:15" ht="12.75">
      <c r="A43" s="22"/>
      <c r="B43" s="22"/>
      <c r="C43" s="67" t="s">
        <v>101</v>
      </c>
      <c r="D43" s="49"/>
      <c r="E43" s="49"/>
      <c r="F43" s="67" t="s">
        <v>101</v>
      </c>
      <c r="H43" s="38"/>
      <c r="I43" s="38"/>
      <c r="J43" s="29"/>
      <c r="K43" s="29"/>
      <c r="L43" s="69"/>
      <c r="M43" s="51"/>
      <c r="N43" s="51"/>
      <c r="O43" s="69"/>
    </row>
    <row r="44" spans="1:15" ht="12.75">
      <c r="A44" s="22"/>
      <c r="B44" s="22"/>
      <c r="C44" s="86" t="s">
        <v>102</v>
      </c>
      <c r="D44" s="49"/>
      <c r="E44" s="49"/>
      <c r="F44" s="86" t="s">
        <v>102</v>
      </c>
      <c r="H44" s="38"/>
      <c r="I44" s="38"/>
      <c r="J44" s="29"/>
      <c r="K44" s="29"/>
      <c r="L44" s="90"/>
      <c r="M44" s="51"/>
      <c r="N44" s="51"/>
      <c r="O44" s="90"/>
    </row>
    <row r="45" spans="1:15" ht="12.75">
      <c r="A45" s="22"/>
      <c r="B45" s="22"/>
      <c r="C45" s="92"/>
      <c r="D45" s="49"/>
      <c r="E45" s="49"/>
      <c r="F45" s="92"/>
      <c r="H45" s="38"/>
      <c r="I45" s="38"/>
      <c r="J45" s="29"/>
      <c r="K45" s="29"/>
      <c r="L45" s="93"/>
      <c r="M45" s="51"/>
      <c r="N45" s="51"/>
      <c r="O45" s="93"/>
    </row>
    <row r="46" spans="1:15" ht="12.75">
      <c r="A46" s="22"/>
      <c r="B46" s="54" t="s">
        <v>103</v>
      </c>
      <c r="C46" s="54" t="s">
        <v>104</v>
      </c>
      <c r="D46" s="22"/>
      <c r="E46" s="22"/>
      <c r="F46" s="59"/>
      <c r="H46" s="38"/>
      <c r="I46" s="38"/>
      <c r="J46" s="29"/>
      <c r="K46" s="57"/>
      <c r="L46" s="57"/>
      <c r="M46" s="29"/>
      <c r="N46" s="29"/>
      <c r="O46" s="63"/>
    </row>
    <row r="47" spans="1:15" ht="12.75">
      <c r="A47" s="49">
        <v>0</v>
      </c>
      <c r="B47" s="94"/>
      <c r="C47" s="95" t="s">
        <v>105</v>
      </c>
      <c r="D47" s="22"/>
      <c r="E47" s="22"/>
      <c r="F47" s="59"/>
      <c r="H47" s="38"/>
      <c r="I47" s="38"/>
      <c r="J47" s="51"/>
      <c r="K47" s="96"/>
      <c r="L47" s="97"/>
      <c r="M47" s="29"/>
      <c r="N47" s="29"/>
      <c r="O47" s="63"/>
    </row>
    <row r="48" spans="1:12" ht="12.75">
      <c r="A48" s="98">
        <v>1</v>
      </c>
      <c r="B48" s="99" t="s">
        <v>106</v>
      </c>
      <c r="C48" s="99" t="s">
        <v>107</v>
      </c>
      <c r="D48" s="100"/>
      <c r="E48" s="100"/>
      <c r="F48" s="100"/>
      <c r="H48" s="38"/>
      <c r="I48" s="38"/>
      <c r="J48" s="101"/>
      <c r="K48" s="102"/>
      <c r="L48" s="102"/>
    </row>
    <row r="49" spans="1:12" ht="12.75">
      <c r="A49" s="98">
        <v>2</v>
      </c>
      <c r="B49" s="99" t="s">
        <v>108</v>
      </c>
      <c r="C49" s="99" t="s">
        <v>109</v>
      </c>
      <c r="D49" s="100"/>
      <c r="E49" s="100"/>
      <c r="F49" s="100"/>
      <c r="H49" s="38"/>
      <c r="I49" s="38"/>
      <c r="J49" s="101"/>
      <c r="K49" s="102"/>
      <c r="L49" s="102"/>
    </row>
    <row r="50" spans="1:12" ht="12.75">
      <c r="A50" s="98">
        <v>3</v>
      </c>
      <c r="B50" s="99" t="s">
        <v>108</v>
      </c>
      <c r="C50" s="99" t="s">
        <v>109</v>
      </c>
      <c r="D50" s="100"/>
      <c r="E50" s="100"/>
      <c r="F50" s="100"/>
      <c r="H50" s="38"/>
      <c r="I50" s="38"/>
      <c r="J50" s="101"/>
      <c r="K50" s="102"/>
      <c r="L50" s="102"/>
    </row>
    <row r="51" spans="1:12" ht="12.75">
      <c r="A51" s="98">
        <v>4</v>
      </c>
      <c r="B51" s="99" t="s">
        <v>108</v>
      </c>
      <c r="C51" s="99" t="s">
        <v>109</v>
      </c>
      <c r="D51" s="100"/>
      <c r="E51" s="100"/>
      <c r="F51" s="100"/>
      <c r="H51" s="38"/>
      <c r="I51" s="38"/>
      <c r="J51" s="101"/>
      <c r="K51" s="102"/>
      <c r="L51" s="102"/>
    </row>
    <row r="52" spans="1:12" ht="12.75">
      <c r="A52" s="98">
        <v>5</v>
      </c>
      <c r="B52" s="99" t="s">
        <v>110</v>
      </c>
      <c r="C52" s="99" t="s">
        <v>105</v>
      </c>
      <c r="D52" s="100"/>
      <c r="E52" s="100"/>
      <c r="F52" s="100"/>
      <c r="H52" s="38"/>
      <c r="I52" s="38"/>
      <c r="J52" s="101"/>
      <c r="K52" s="102"/>
      <c r="L52" s="102"/>
    </row>
    <row r="53" spans="1:12" ht="12.75">
      <c r="A53" s="98">
        <v>6</v>
      </c>
      <c r="B53" s="99" t="s">
        <v>110</v>
      </c>
      <c r="C53" s="99" t="s">
        <v>105</v>
      </c>
      <c r="D53" s="100"/>
      <c r="E53" s="100"/>
      <c r="F53" s="100"/>
      <c r="H53" s="38"/>
      <c r="I53" s="38"/>
      <c r="J53" s="101"/>
      <c r="K53" s="102"/>
      <c r="L53" s="102"/>
    </row>
    <row r="54" spans="1:12" ht="12.75">
      <c r="A54" s="98">
        <v>7</v>
      </c>
      <c r="B54" s="99" t="s">
        <v>110</v>
      </c>
      <c r="C54" s="99" t="s">
        <v>105</v>
      </c>
      <c r="D54" s="100"/>
      <c r="E54" s="100"/>
      <c r="F54" s="100"/>
      <c r="H54" s="38"/>
      <c r="I54" s="38"/>
      <c r="J54" s="101"/>
      <c r="K54" s="102"/>
      <c r="L54" s="102"/>
    </row>
    <row r="55" spans="1:12" ht="12.75">
      <c r="A55" s="98">
        <v>8</v>
      </c>
      <c r="B55" s="99" t="s">
        <v>110</v>
      </c>
      <c r="C55" s="99" t="s">
        <v>105</v>
      </c>
      <c r="D55" s="100"/>
      <c r="E55" s="100"/>
      <c r="F55" s="100"/>
      <c r="H55" s="38"/>
      <c r="I55" s="38"/>
      <c r="J55" s="101"/>
      <c r="K55" s="102"/>
      <c r="L55" s="102"/>
    </row>
    <row r="56" spans="1:12" ht="12.75">
      <c r="A56" s="98">
        <v>9</v>
      </c>
      <c r="B56" s="99" t="s">
        <v>110</v>
      </c>
      <c r="C56" s="99" t="s">
        <v>105</v>
      </c>
      <c r="D56" s="100"/>
      <c r="E56" s="100"/>
      <c r="F56" s="100"/>
      <c r="H56" s="38"/>
      <c r="I56" s="38"/>
      <c r="J56" s="101"/>
      <c r="K56" s="102"/>
      <c r="L56" s="102"/>
    </row>
    <row r="57" spans="1:12" ht="12.75">
      <c r="A57" s="98">
        <v>10</v>
      </c>
      <c r="B57" s="99" t="s">
        <v>110</v>
      </c>
      <c r="C57" s="99" t="s">
        <v>105</v>
      </c>
      <c r="D57" s="100"/>
      <c r="E57" s="100"/>
      <c r="F57" s="100"/>
      <c r="H57" s="38"/>
      <c r="I57" s="38"/>
      <c r="J57" s="101"/>
      <c r="K57" s="102"/>
      <c r="L57" s="102"/>
    </row>
    <row r="58" spans="1:12" ht="12.75">
      <c r="A58" s="98">
        <v>11</v>
      </c>
      <c r="B58" s="99" t="s">
        <v>110</v>
      </c>
      <c r="C58" s="99" t="s">
        <v>105</v>
      </c>
      <c r="D58" s="100"/>
      <c r="E58" s="100"/>
      <c r="F58" s="100"/>
      <c r="H58" s="38"/>
      <c r="I58" s="38"/>
      <c r="J58" s="101"/>
      <c r="K58" s="102"/>
      <c r="L58" s="102"/>
    </row>
    <row r="59" spans="1:12" ht="12.75">
      <c r="A59" s="98">
        <v>12</v>
      </c>
      <c r="B59" s="99" t="s">
        <v>110</v>
      </c>
      <c r="C59" s="99" t="s">
        <v>105</v>
      </c>
      <c r="D59" s="100"/>
      <c r="E59" s="100"/>
      <c r="F59" s="100"/>
      <c r="H59" s="38"/>
      <c r="I59" s="38"/>
      <c r="J59" s="101"/>
      <c r="K59" s="102"/>
      <c r="L59" s="102"/>
    </row>
    <row r="60" spans="1:12" ht="12.75">
      <c r="A60" s="98">
        <v>13</v>
      </c>
      <c r="B60" s="99" t="s">
        <v>110</v>
      </c>
      <c r="C60" s="99" t="s">
        <v>105</v>
      </c>
      <c r="D60" s="100"/>
      <c r="E60" s="100"/>
      <c r="F60" s="100"/>
      <c r="H60" s="38"/>
      <c r="I60" s="38"/>
      <c r="J60" s="101"/>
      <c r="K60" s="102"/>
      <c r="L60" s="102"/>
    </row>
    <row r="61" spans="1:12" ht="12.75">
      <c r="A61" s="98">
        <v>14</v>
      </c>
      <c r="B61" s="99" t="s">
        <v>110</v>
      </c>
      <c r="C61" s="99" t="s">
        <v>105</v>
      </c>
      <c r="D61" s="100"/>
      <c r="E61" s="100"/>
      <c r="F61" s="100"/>
      <c r="H61" s="38"/>
      <c r="I61" s="38"/>
      <c r="J61" s="101"/>
      <c r="K61" s="102"/>
      <c r="L61" s="102"/>
    </row>
    <row r="62" spans="1:12" ht="12.75">
      <c r="A62" s="98">
        <v>15</v>
      </c>
      <c r="B62" s="99" t="s">
        <v>110</v>
      </c>
      <c r="C62" s="99" t="s">
        <v>105</v>
      </c>
      <c r="D62" s="100"/>
      <c r="E62" s="100"/>
      <c r="F62" s="100"/>
      <c r="H62" s="38"/>
      <c r="I62" s="38"/>
      <c r="J62" s="101"/>
      <c r="K62" s="102"/>
      <c r="L62" s="102"/>
    </row>
    <row r="63" spans="1:12" ht="12.75">
      <c r="A63" s="98">
        <v>16</v>
      </c>
      <c r="B63" s="99" t="s">
        <v>110</v>
      </c>
      <c r="C63" s="99" t="s">
        <v>105</v>
      </c>
      <c r="D63" s="100"/>
      <c r="E63" s="100"/>
      <c r="F63" s="100"/>
      <c r="H63" s="38"/>
      <c r="I63" s="38"/>
      <c r="J63" s="101"/>
      <c r="K63" s="102"/>
      <c r="L63" s="102"/>
    </row>
    <row r="64" spans="1:12" ht="12.75">
      <c r="A64" s="98">
        <v>17</v>
      </c>
      <c r="B64" s="99" t="s">
        <v>110</v>
      </c>
      <c r="C64" s="99" t="s">
        <v>105</v>
      </c>
      <c r="D64" s="100"/>
      <c r="E64" s="100"/>
      <c r="F64" s="100"/>
      <c r="H64" s="38"/>
      <c r="I64" s="38"/>
      <c r="J64" s="101"/>
      <c r="K64" s="102"/>
      <c r="L64" s="102"/>
    </row>
    <row r="65" spans="1:12" ht="12.75">
      <c r="A65" s="98">
        <v>18</v>
      </c>
      <c r="B65" s="99" t="s">
        <v>110</v>
      </c>
      <c r="C65" s="99" t="s">
        <v>105</v>
      </c>
      <c r="D65" s="100"/>
      <c r="E65" s="100"/>
      <c r="F65" s="100"/>
      <c r="H65" s="38"/>
      <c r="I65" s="38"/>
      <c r="J65" s="101"/>
      <c r="K65" s="102"/>
      <c r="L65" s="102"/>
    </row>
    <row r="66" spans="1:12" ht="12.75">
      <c r="A66" s="98">
        <v>19</v>
      </c>
      <c r="B66" s="99" t="s">
        <v>110</v>
      </c>
      <c r="C66" s="99" t="s">
        <v>105</v>
      </c>
      <c r="D66" s="100"/>
      <c r="E66" s="100"/>
      <c r="F66" s="100"/>
      <c r="H66" s="38"/>
      <c r="I66" s="38"/>
      <c r="J66" s="101"/>
      <c r="K66" s="102"/>
      <c r="L66" s="102"/>
    </row>
    <row r="67" spans="1:12" ht="12.75">
      <c r="A67" s="98">
        <v>20</v>
      </c>
      <c r="B67" s="99" t="s">
        <v>110</v>
      </c>
      <c r="C67" s="99" t="s">
        <v>105</v>
      </c>
      <c r="D67" s="100"/>
      <c r="E67" s="100"/>
      <c r="F67" s="100"/>
      <c r="H67" s="38"/>
      <c r="I67" s="38"/>
      <c r="J67" s="101"/>
      <c r="K67" s="102"/>
      <c r="L67" s="102"/>
    </row>
    <row r="68" spans="1:12" ht="12.75">
      <c r="A68" s="98">
        <v>21</v>
      </c>
      <c r="B68" s="99" t="s">
        <v>106</v>
      </c>
      <c r="C68" s="99" t="s">
        <v>107</v>
      </c>
      <c r="D68" s="100"/>
      <c r="E68" s="100"/>
      <c r="F68" s="100"/>
      <c r="H68" s="38"/>
      <c r="I68" s="38"/>
      <c r="J68" s="101"/>
      <c r="K68" s="102"/>
      <c r="L68" s="102"/>
    </row>
    <row r="69" spans="1:12" ht="12.75">
      <c r="A69" s="98">
        <v>22</v>
      </c>
      <c r="B69" s="99" t="s">
        <v>108</v>
      </c>
      <c r="C69" s="99" t="s">
        <v>109</v>
      </c>
      <c r="D69" s="100"/>
      <c r="E69" s="100"/>
      <c r="F69" s="100"/>
      <c r="H69" s="38"/>
      <c r="I69" s="38"/>
      <c r="J69" s="101"/>
      <c r="K69" s="102"/>
      <c r="L69" s="102"/>
    </row>
    <row r="70" spans="1:12" ht="12.75">
      <c r="A70" s="98">
        <v>23</v>
      </c>
      <c r="B70" s="99" t="s">
        <v>108</v>
      </c>
      <c r="C70" s="99" t="s">
        <v>109</v>
      </c>
      <c r="D70" s="100"/>
      <c r="E70" s="100"/>
      <c r="F70" s="100"/>
      <c r="H70" s="38"/>
      <c r="I70" s="38"/>
      <c r="J70" s="101"/>
      <c r="K70" s="102"/>
      <c r="L70" s="102"/>
    </row>
    <row r="71" spans="1:12" ht="12.75">
      <c r="A71" s="98">
        <v>24</v>
      </c>
      <c r="B71" s="99" t="s">
        <v>108</v>
      </c>
      <c r="C71" s="99" t="s">
        <v>109</v>
      </c>
      <c r="D71" s="100"/>
      <c r="E71" s="100"/>
      <c r="F71" s="100"/>
      <c r="H71" s="38"/>
      <c r="I71" s="38"/>
      <c r="J71" s="101"/>
      <c r="K71" s="102"/>
      <c r="L71" s="102"/>
    </row>
    <row r="72" spans="1:12" ht="12.75">
      <c r="A72" s="98">
        <v>25</v>
      </c>
      <c r="B72" s="99" t="s">
        <v>110</v>
      </c>
      <c r="C72" s="99" t="s">
        <v>105</v>
      </c>
      <c r="D72" s="100"/>
      <c r="E72" s="100"/>
      <c r="F72" s="100"/>
      <c r="H72" s="38"/>
      <c r="I72" s="38"/>
      <c r="J72" s="101"/>
      <c r="K72" s="102"/>
      <c r="L72" s="102"/>
    </row>
    <row r="73" spans="1:12" ht="12.75">
      <c r="A73" s="98">
        <v>26</v>
      </c>
      <c r="B73" s="99" t="s">
        <v>110</v>
      </c>
      <c r="C73" s="99" t="s">
        <v>105</v>
      </c>
      <c r="D73" s="100"/>
      <c r="E73" s="100"/>
      <c r="F73" s="100"/>
      <c r="H73" s="38"/>
      <c r="I73" s="38"/>
      <c r="J73" s="101"/>
      <c r="K73" s="102"/>
      <c r="L73" s="102"/>
    </row>
    <row r="74" spans="1:12" ht="12.75">
      <c r="A74" s="98">
        <v>27</v>
      </c>
      <c r="B74" s="99" t="s">
        <v>110</v>
      </c>
      <c r="C74" s="99" t="s">
        <v>105</v>
      </c>
      <c r="D74" s="100"/>
      <c r="E74" s="100"/>
      <c r="F74" s="100"/>
      <c r="H74" s="38"/>
      <c r="I74" s="38"/>
      <c r="J74" s="101"/>
      <c r="K74" s="102"/>
      <c r="L74" s="102"/>
    </row>
    <row r="75" spans="1:12" ht="12.75">
      <c r="A75" s="98">
        <v>28</v>
      </c>
      <c r="B75" s="99" t="s">
        <v>110</v>
      </c>
      <c r="C75" s="99" t="s">
        <v>105</v>
      </c>
      <c r="D75" s="100"/>
      <c r="E75" s="100"/>
      <c r="F75" s="100"/>
      <c r="H75" s="38"/>
      <c r="I75" s="38"/>
      <c r="J75" s="101"/>
      <c r="K75" s="102"/>
      <c r="L75" s="102"/>
    </row>
    <row r="76" spans="1:12" ht="12.75">
      <c r="A76" s="98">
        <v>29</v>
      </c>
      <c r="B76" s="99" t="s">
        <v>110</v>
      </c>
      <c r="C76" s="99" t="s">
        <v>105</v>
      </c>
      <c r="D76" s="100"/>
      <c r="E76" s="100"/>
      <c r="F76" s="100"/>
      <c r="H76" s="38"/>
      <c r="I76" s="38"/>
      <c r="J76" s="101"/>
      <c r="K76" s="102"/>
      <c r="L76" s="102"/>
    </row>
    <row r="77" spans="1:12" ht="12.75">
      <c r="A77" s="98">
        <v>30</v>
      </c>
      <c r="B77" s="99" t="s">
        <v>110</v>
      </c>
      <c r="C77" s="99" t="s">
        <v>105</v>
      </c>
      <c r="D77" s="100"/>
      <c r="E77" s="100"/>
      <c r="F77" s="100"/>
      <c r="H77" s="38"/>
      <c r="I77" s="38"/>
      <c r="J77" s="101"/>
      <c r="K77" s="102"/>
      <c r="L77" s="102"/>
    </row>
    <row r="78" spans="1:12" ht="12.75">
      <c r="A78" s="98">
        <v>31</v>
      </c>
      <c r="B78" s="99" t="s">
        <v>106</v>
      </c>
      <c r="C78" s="99" t="s">
        <v>107</v>
      </c>
      <c r="D78" s="100"/>
      <c r="E78" s="100"/>
      <c r="F78" s="100"/>
      <c r="H78" s="38"/>
      <c r="I78" s="38"/>
      <c r="J78" s="101"/>
      <c r="K78" s="102"/>
      <c r="L78" s="102"/>
    </row>
    <row r="79" spans="1:12" ht="12.75">
      <c r="A79" s="98">
        <v>32</v>
      </c>
      <c r="B79" s="99" t="s">
        <v>108</v>
      </c>
      <c r="C79" s="99" t="s">
        <v>109</v>
      </c>
      <c r="D79" s="100"/>
      <c r="E79" s="100"/>
      <c r="F79" s="100"/>
      <c r="J79" s="101"/>
      <c r="K79" s="102"/>
      <c r="L79" s="102"/>
    </row>
    <row r="80" spans="1:12" ht="12.75">
      <c r="A80" s="98">
        <v>33</v>
      </c>
      <c r="B80" s="99" t="s">
        <v>108</v>
      </c>
      <c r="C80" s="99" t="s">
        <v>109</v>
      </c>
      <c r="D80" s="100"/>
      <c r="E80" s="100"/>
      <c r="F80" s="100"/>
      <c r="J80" s="101"/>
      <c r="K80" s="102"/>
      <c r="L80" s="102"/>
    </row>
    <row r="81" spans="1:12" ht="12.75">
      <c r="A81" s="98">
        <v>34</v>
      </c>
      <c r="B81" s="99" t="s">
        <v>108</v>
      </c>
      <c r="C81" s="99" t="s">
        <v>109</v>
      </c>
      <c r="D81" s="100"/>
      <c r="E81" s="100"/>
      <c r="F81" s="100"/>
      <c r="J81" s="101"/>
      <c r="K81" s="102"/>
      <c r="L81" s="102"/>
    </row>
    <row r="82" spans="1:12" ht="12.75">
      <c r="A82" s="98">
        <v>35</v>
      </c>
      <c r="B82" s="99" t="s">
        <v>110</v>
      </c>
      <c r="C82" s="99" t="s">
        <v>105</v>
      </c>
      <c r="D82" s="100"/>
      <c r="E82" s="100"/>
      <c r="F82" s="100"/>
      <c r="J82" s="101"/>
      <c r="K82" s="102"/>
      <c r="L82" s="102"/>
    </row>
    <row r="83" spans="1:12" ht="12.75">
      <c r="A83" s="98">
        <v>36</v>
      </c>
      <c r="B83" s="99" t="s">
        <v>110</v>
      </c>
      <c r="C83" s="99" t="s">
        <v>105</v>
      </c>
      <c r="D83" s="100"/>
      <c r="E83" s="100"/>
      <c r="F83" s="100"/>
      <c r="J83" s="101"/>
      <c r="K83" s="102"/>
      <c r="L83" s="102"/>
    </row>
    <row r="84" spans="1:12" ht="12.75">
      <c r="A84" s="98">
        <v>37</v>
      </c>
      <c r="B84" s="99" t="s">
        <v>110</v>
      </c>
      <c r="C84" s="99" t="s">
        <v>105</v>
      </c>
      <c r="D84" s="100"/>
      <c r="E84" s="100"/>
      <c r="F84" s="100"/>
      <c r="J84" s="101"/>
      <c r="K84" s="102"/>
      <c r="L84" s="102"/>
    </row>
    <row r="85" spans="1:12" ht="12.75">
      <c r="A85" s="98">
        <v>38</v>
      </c>
      <c r="B85" s="99" t="s">
        <v>110</v>
      </c>
      <c r="C85" s="99" t="s">
        <v>105</v>
      </c>
      <c r="D85" s="100"/>
      <c r="E85" s="100"/>
      <c r="F85" s="100"/>
      <c r="J85" s="101"/>
      <c r="K85" s="102"/>
      <c r="L85" s="102"/>
    </row>
    <row r="86" spans="1:12" ht="12.75">
      <c r="A86" s="98">
        <v>39</v>
      </c>
      <c r="B86" s="99" t="s">
        <v>110</v>
      </c>
      <c r="C86" s="99" t="s">
        <v>105</v>
      </c>
      <c r="D86" s="100"/>
      <c r="E86" s="100"/>
      <c r="F86" s="100"/>
      <c r="J86" s="101"/>
      <c r="K86" s="102"/>
      <c r="L86" s="102"/>
    </row>
    <row r="87" spans="1:12" ht="12.75">
      <c r="A87" s="98">
        <v>40</v>
      </c>
      <c r="B87" s="99" t="s">
        <v>110</v>
      </c>
      <c r="C87" s="99" t="s">
        <v>105</v>
      </c>
      <c r="D87" s="100"/>
      <c r="E87" s="100"/>
      <c r="F87" s="100"/>
      <c r="J87" s="101"/>
      <c r="K87" s="102"/>
      <c r="L87" s="102"/>
    </row>
    <row r="88" spans="1:12" ht="12.75">
      <c r="A88" s="98">
        <v>41</v>
      </c>
      <c r="B88" s="99" t="s">
        <v>106</v>
      </c>
      <c r="C88" s="99" t="s">
        <v>107</v>
      </c>
      <c r="D88" s="100"/>
      <c r="E88" s="100"/>
      <c r="F88" s="100"/>
      <c r="J88" s="101"/>
      <c r="K88" s="102"/>
      <c r="L88" s="102"/>
    </row>
    <row r="89" spans="1:12" ht="12.75">
      <c r="A89" s="98">
        <v>42</v>
      </c>
      <c r="B89" s="99" t="s">
        <v>108</v>
      </c>
      <c r="C89" s="99" t="s">
        <v>109</v>
      </c>
      <c r="D89" s="100"/>
      <c r="E89" s="100"/>
      <c r="F89" s="100"/>
      <c r="J89" s="101"/>
      <c r="K89" s="102"/>
      <c r="L89" s="102"/>
    </row>
    <row r="90" spans="1:12" ht="12.75">
      <c r="A90" s="98">
        <v>43</v>
      </c>
      <c r="B90" s="99" t="s">
        <v>108</v>
      </c>
      <c r="C90" s="99" t="s">
        <v>109</v>
      </c>
      <c r="D90" s="100"/>
      <c r="E90" s="100"/>
      <c r="F90" s="100"/>
      <c r="J90" s="101"/>
      <c r="K90" s="102"/>
      <c r="L90" s="102"/>
    </row>
    <row r="91" spans="1:12" ht="12.75">
      <c r="A91" s="98">
        <v>44</v>
      </c>
      <c r="B91" s="99" t="s">
        <v>108</v>
      </c>
      <c r="C91" s="99" t="s">
        <v>109</v>
      </c>
      <c r="D91" s="100"/>
      <c r="E91" s="100"/>
      <c r="F91" s="100"/>
      <c r="J91" s="101"/>
      <c r="K91" s="102"/>
      <c r="L91" s="102"/>
    </row>
    <row r="92" spans="1:12" ht="12.75">
      <c r="A92" s="98">
        <v>45</v>
      </c>
      <c r="B92" s="99" t="s">
        <v>110</v>
      </c>
      <c r="C92" s="99" t="s">
        <v>105</v>
      </c>
      <c r="D92" s="100"/>
      <c r="E92" s="100"/>
      <c r="F92" s="100"/>
      <c r="J92" s="101"/>
      <c r="K92" s="102"/>
      <c r="L92" s="102"/>
    </row>
    <row r="93" spans="1:12" ht="12.75">
      <c r="A93" s="98">
        <v>46</v>
      </c>
      <c r="B93" s="99" t="s">
        <v>110</v>
      </c>
      <c r="C93" s="99" t="s">
        <v>105</v>
      </c>
      <c r="D93" s="100"/>
      <c r="E93" s="100"/>
      <c r="F93" s="100"/>
      <c r="J93" s="101"/>
      <c r="K93" s="102"/>
      <c r="L93" s="102"/>
    </row>
    <row r="94" spans="1:12" ht="12.75">
      <c r="A94" s="98">
        <v>47</v>
      </c>
      <c r="B94" s="99" t="s">
        <v>110</v>
      </c>
      <c r="C94" s="99" t="s">
        <v>105</v>
      </c>
      <c r="D94" s="100"/>
      <c r="E94" s="100"/>
      <c r="F94" s="100"/>
      <c r="J94" s="101"/>
      <c r="K94" s="102"/>
      <c r="L94" s="102"/>
    </row>
    <row r="95" spans="1:12" ht="12.75">
      <c r="A95" s="98">
        <v>48</v>
      </c>
      <c r="B95" s="99" t="s">
        <v>110</v>
      </c>
      <c r="C95" s="99" t="s">
        <v>105</v>
      </c>
      <c r="D95" s="100"/>
      <c r="E95" s="100"/>
      <c r="F95" s="100"/>
      <c r="J95" s="101"/>
      <c r="K95" s="102"/>
      <c r="L95" s="102"/>
    </row>
    <row r="96" spans="1:12" ht="12.75">
      <c r="A96" s="98">
        <v>49</v>
      </c>
      <c r="B96" s="99" t="s">
        <v>110</v>
      </c>
      <c r="C96" s="99" t="s">
        <v>105</v>
      </c>
      <c r="D96" s="100"/>
      <c r="E96" s="100"/>
      <c r="F96" s="100"/>
      <c r="J96" s="101"/>
      <c r="K96" s="102"/>
      <c r="L96" s="102"/>
    </row>
    <row r="97" spans="1:12" ht="12.75">
      <c r="A97" s="98">
        <v>50</v>
      </c>
      <c r="B97" s="99" t="s">
        <v>110</v>
      </c>
      <c r="C97" s="99" t="s">
        <v>105</v>
      </c>
      <c r="D97" s="100"/>
      <c r="E97" s="100"/>
      <c r="F97" s="100"/>
      <c r="J97" s="101"/>
      <c r="K97" s="102"/>
      <c r="L97" s="102"/>
    </row>
    <row r="98" spans="1:12" ht="12.75">
      <c r="A98" s="98">
        <v>51</v>
      </c>
      <c r="B98" s="99" t="s">
        <v>106</v>
      </c>
      <c r="C98" s="99" t="s">
        <v>107</v>
      </c>
      <c r="D98" s="100"/>
      <c r="E98" s="100"/>
      <c r="F98" s="100"/>
      <c r="J98" s="101"/>
      <c r="K98" s="102"/>
      <c r="L98" s="102"/>
    </row>
    <row r="99" spans="1:12" ht="12.75">
      <c r="A99" s="98">
        <v>52</v>
      </c>
      <c r="B99" s="99" t="s">
        <v>108</v>
      </c>
      <c r="C99" s="99" t="s">
        <v>109</v>
      </c>
      <c r="D99" s="100"/>
      <c r="E99" s="100"/>
      <c r="F99" s="100"/>
      <c r="J99" s="101"/>
      <c r="K99" s="102"/>
      <c r="L99" s="102"/>
    </row>
    <row r="100" spans="1:12" ht="12.75">
      <c r="A100" s="98">
        <v>53</v>
      </c>
      <c r="B100" s="99" t="s">
        <v>108</v>
      </c>
      <c r="C100" s="99" t="s">
        <v>109</v>
      </c>
      <c r="D100" s="100"/>
      <c r="E100" s="100"/>
      <c r="F100" s="100"/>
      <c r="J100" s="101"/>
      <c r="K100" s="102"/>
      <c r="L100" s="102"/>
    </row>
    <row r="101" spans="1:12" ht="12.75">
      <c r="A101" s="98">
        <v>54</v>
      </c>
      <c r="B101" s="99" t="s">
        <v>108</v>
      </c>
      <c r="C101" s="99" t="s">
        <v>109</v>
      </c>
      <c r="D101" s="100"/>
      <c r="E101" s="100"/>
      <c r="F101" s="100"/>
      <c r="J101" s="101"/>
      <c r="K101" s="102"/>
      <c r="L101" s="102"/>
    </row>
    <row r="102" spans="1:12" ht="12.75">
      <c r="A102" s="98">
        <v>55</v>
      </c>
      <c r="B102" s="99" t="s">
        <v>110</v>
      </c>
      <c r="C102" s="99" t="s">
        <v>105</v>
      </c>
      <c r="D102" s="100"/>
      <c r="E102" s="100"/>
      <c r="F102" s="100"/>
      <c r="J102" s="101"/>
      <c r="K102" s="102"/>
      <c r="L102" s="102"/>
    </row>
    <row r="103" spans="1:12" ht="12.75">
      <c r="A103" s="98">
        <v>56</v>
      </c>
      <c r="B103" s="99" t="s">
        <v>110</v>
      </c>
      <c r="C103" s="99" t="s">
        <v>105</v>
      </c>
      <c r="D103" s="100"/>
      <c r="E103" s="100"/>
      <c r="F103" s="100"/>
      <c r="J103" s="101"/>
      <c r="K103" s="102"/>
      <c r="L103" s="102"/>
    </row>
    <row r="104" spans="1:12" ht="12.75">
      <c r="A104" s="98">
        <v>57</v>
      </c>
      <c r="B104" s="99" t="s">
        <v>110</v>
      </c>
      <c r="C104" s="99" t="s">
        <v>105</v>
      </c>
      <c r="D104" s="100"/>
      <c r="E104" s="100"/>
      <c r="F104" s="100"/>
      <c r="J104" s="101"/>
      <c r="K104" s="102"/>
      <c r="L104" s="102"/>
    </row>
    <row r="105" spans="1:12" ht="12.75">
      <c r="A105" s="98">
        <v>58</v>
      </c>
      <c r="B105" s="99" t="s">
        <v>110</v>
      </c>
      <c r="C105" s="99" t="s">
        <v>105</v>
      </c>
      <c r="D105" s="100"/>
      <c r="E105" s="100"/>
      <c r="F105" s="100"/>
      <c r="J105" s="101"/>
      <c r="K105" s="102"/>
      <c r="L105" s="102"/>
    </row>
    <row r="106" spans="1:12" ht="12.75">
      <c r="A106" s="98">
        <v>59</v>
      </c>
      <c r="B106" s="99" t="s">
        <v>110</v>
      </c>
      <c r="C106" s="99" t="s">
        <v>105</v>
      </c>
      <c r="D106" s="100"/>
      <c r="E106" s="100"/>
      <c r="F106" s="100"/>
      <c r="J106" s="101"/>
      <c r="K106" s="102"/>
      <c r="L106" s="102"/>
    </row>
    <row r="107" spans="1:12" ht="12.75">
      <c r="A107" s="98">
        <v>60</v>
      </c>
      <c r="B107" s="99" t="s">
        <v>110</v>
      </c>
      <c r="C107" s="99" t="s">
        <v>105</v>
      </c>
      <c r="D107" s="100"/>
      <c r="E107" s="100"/>
      <c r="F107" s="100"/>
      <c r="J107" s="101"/>
      <c r="K107" s="102"/>
      <c r="L107" s="102"/>
    </row>
    <row r="108" spans="1:12" ht="12.75">
      <c r="A108" s="98">
        <v>61</v>
      </c>
      <c r="B108" s="99" t="s">
        <v>106</v>
      </c>
      <c r="C108" s="99" t="s">
        <v>107</v>
      </c>
      <c r="D108" s="100"/>
      <c r="E108" s="100"/>
      <c r="F108" s="100"/>
      <c r="J108" s="101"/>
      <c r="K108" s="102"/>
      <c r="L108" s="102"/>
    </row>
    <row r="109" spans="1:12" ht="12.75">
      <c r="A109" s="98">
        <v>62</v>
      </c>
      <c r="B109" s="99" t="s">
        <v>108</v>
      </c>
      <c r="C109" s="99" t="s">
        <v>109</v>
      </c>
      <c r="D109" s="100"/>
      <c r="E109" s="100"/>
      <c r="F109" s="100"/>
      <c r="J109" s="101"/>
      <c r="K109" s="102"/>
      <c r="L109" s="102"/>
    </row>
    <row r="110" spans="1:12" ht="12.75">
      <c r="A110" s="98">
        <v>63</v>
      </c>
      <c r="B110" s="99" t="s">
        <v>108</v>
      </c>
      <c r="C110" s="99" t="s">
        <v>109</v>
      </c>
      <c r="D110" s="100"/>
      <c r="E110" s="100"/>
      <c r="F110" s="100"/>
      <c r="J110" s="101"/>
      <c r="K110" s="102"/>
      <c r="L110" s="102"/>
    </row>
    <row r="111" spans="1:12" ht="12.75">
      <c r="A111" s="98">
        <v>64</v>
      </c>
      <c r="B111" s="99" t="s">
        <v>108</v>
      </c>
      <c r="C111" s="99" t="s">
        <v>109</v>
      </c>
      <c r="D111" s="100"/>
      <c r="E111" s="100"/>
      <c r="F111" s="100"/>
      <c r="J111" s="101"/>
      <c r="K111" s="102"/>
      <c r="L111" s="102"/>
    </row>
    <row r="112" spans="1:12" ht="12.75">
      <c r="A112" s="98">
        <v>65</v>
      </c>
      <c r="B112" s="99" t="s">
        <v>110</v>
      </c>
      <c r="C112" s="99" t="s">
        <v>105</v>
      </c>
      <c r="D112" s="100"/>
      <c r="E112" s="100"/>
      <c r="F112" s="100"/>
      <c r="J112" s="101"/>
      <c r="K112" s="102"/>
      <c r="L112" s="102"/>
    </row>
    <row r="113" spans="1:12" ht="12.75">
      <c r="A113" s="98">
        <v>66</v>
      </c>
      <c r="B113" s="99" t="s">
        <v>110</v>
      </c>
      <c r="C113" s="99" t="s">
        <v>105</v>
      </c>
      <c r="D113" s="100"/>
      <c r="E113" s="100"/>
      <c r="F113" s="100"/>
      <c r="J113" s="101"/>
      <c r="K113" s="102"/>
      <c r="L113" s="102"/>
    </row>
    <row r="114" spans="1:12" ht="12.75">
      <c r="A114" s="98">
        <v>67</v>
      </c>
      <c r="B114" s="99" t="s">
        <v>110</v>
      </c>
      <c r="C114" s="99" t="s">
        <v>105</v>
      </c>
      <c r="D114" s="100"/>
      <c r="E114" s="100"/>
      <c r="F114" s="100"/>
      <c r="J114" s="101"/>
      <c r="K114" s="102"/>
      <c r="L114" s="102"/>
    </row>
    <row r="115" spans="1:12" ht="12.75">
      <c r="A115" s="98">
        <v>68</v>
      </c>
      <c r="B115" s="99" t="s">
        <v>110</v>
      </c>
      <c r="C115" s="99" t="s">
        <v>105</v>
      </c>
      <c r="D115" s="100"/>
      <c r="E115" s="100"/>
      <c r="F115" s="100"/>
      <c r="J115" s="101"/>
      <c r="K115" s="102"/>
      <c r="L115" s="102"/>
    </row>
    <row r="116" spans="1:12" ht="12.75">
      <c r="A116" s="98">
        <v>69</v>
      </c>
      <c r="B116" s="99" t="s">
        <v>110</v>
      </c>
      <c r="C116" s="99" t="s">
        <v>105</v>
      </c>
      <c r="D116" s="100"/>
      <c r="E116" s="100"/>
      <c r="F116" s="100"/>
      <c r="J116" s="101"/>
      <c r="K116" s="102"/>
      <c r="L116" s="102"/>
    </row>
    <row r="117" spans="1:12" ht="12.75">
      <c r="A117" s="98">
        <v>70</v>
      </c>
      <c r="B117" s="99" t="s">
        <v>110</v>
      </c>
      <c r="C117" s="99" t="s">
        <v>105</v>
      </c>
      <c r="D117" s="100"/>
      <c r="E117" s="100"/>
      <c r="F117" s="100"/>
      <c r="J117" s="101"/>
      <c r="K117" s="102"/>
      <c r="L117" s="102"/>
    </row>
    <row r="118" spans="1:12" ht="12.75">
      <c r="A118" s="98">
        <v>71</v>
      </c>
      <c r="B118" s="99" t="s">
        <v>106</v>
      </c>
      <c r="C118" s="99" t="s">
        <v>107</v>
      </c>
      <c r="D118" s="100"/>
      <c r="E118" s="100"/>
      <c r="F118" s="100"/>
      <c r="J118" s="101"/>
      <c r="K118" s="102"/>
      <c r="L118" s="102"/>
    </row>
    <row r="119" spans="1:12" ht="12.75">
      <c r="A119" s="98">
        <v>72</v>
      </c>
      <c r="B119" s="99" t="s">
        <v>108</v>
      </c>
      <c r="C119" s="99" t="s">
        <v>109</v>
      </c>
      <c r="D119" s="100"/>
      <c r="E119" s="100"/>
      <c r="F119" s="100"/>
      <c r="J119" s="101"/>
      <c r="K119" s="102"/>
      <c r="L119" s="102"/>
    </row>
    <row r="120" spans="1:12" ht="12.75">
      <c r="A120" s="98">
        <v>73</v>
      </c>
      <c r="B120" s="99" t="s">
        <v>108</v>
      </c>
      <c r="C120" s="99" t="s">
        <v>109</v>
      </c>
      <c r="D120" s="100"/>
      <c r="E120" s="100"/>
      <c r="F120" s="100"/>
      <c r="J120" s="101"/>
      <c r="K120" s="102"/>
      <c r="L120" s="102"/>
    </row>
    <row r="121" spans="1:12" ht="12.75">
      <c r="A121" s="98">
        <v>74</v>
      </c>
      <c r="B121" s="99" t="s">
        <v>108</v>
      </c>
      <c r="C121" s="99" t="s">
        <v>109</v>
      </c>
      <c r="D121" s="100"/>
      <c r="E121" s="100"/>
      <c r="F121" s="100"/>
      <c r="J121" s="101"/>
      <c r="K121" s="102"/>
      <c r="L121" s="102"/>
    </row>
    <row r="122" spans="1:12" ht="12.75">
      <c r="A122" s="98">
        <v>75</v>
      </c>
      <c r="B122" s="99" t="s">
        <v>110</v>
      </c>
      <c r="C122" s="99" t="s">
        <v>105</v>
      </c>
      <c r="D122" s="100"/>
      <c r="E122" s="100"/>
      <c r="F122" s="100"/>
      <c r="J122" s="101"/>
      <c r="K122" s="102"/>
      <c r="L122" s="102"/>
    </row>
    <row r="123" spans="1:12" ht="12.75">
      <c r="A123" s="98">
        <v>76</v>
      </c>
      <c r="B123" s="99" t="s">
        <v>110</v>
      </c>
      <c r="C123" s="99" t="s">
        <v>105</v>
      </c>
      <c r="D123" s="100"/>
      <c r="E123" s="100"/>
      <c r="F123" s="100"/>
      <c r="J123" s="101"/>
      <c r="K123" s="102"/>
      <c r="L123" s="102"/>
    </row>
    <row r="124" spans="1:12" ht="12.75">
      <c r="A124" s="98">
        <v>77</v>
      </c>
      <c r="B124" s="99" t="s">
        <v>110</v>
      </c>
      <c r="C124" s="99" t="s">
        <v>105</v>
      </c>
      <c r="D124" s="100"/>
      <c r="E124" s="100"/>
      <c r="F124" s="100"/>
      <c r="J124" s="101"/>
      <c r="K124" s="102"/>
      <c r="L124" s="102"/>
    </row>
    <row r="125" spans="1:12" ht="12.75">
      <c r="A125" s="98">
        <v>78</v>
      </c>
      <c r="B125" s="99" t="s">
        <v>110</v>
      </c>
      <c r="C125" s="99" t="s">
        <v>105</v>
      </c>
      <c r="D125" s="100"/>
      <c r="E125" s="100"/>
      <c r="F125" s="100"/>
      <c r="J125" s="101"/>
      <c r="K125" s="102"/>
      <c r="L125" s="102"/>
    </row>
    <row r="126" spans="1:12" ht="12.75">
      <c r="A126" s="98">
        <v>79</v>
      </c>
      <c r="B126" s="99" t="s">
        <v>110</v>
      </c>
      <c r="C126" s="99" t="s">
        <v>105</v>
      </c>
      <c r="D126" s="100"/>
      <c r="E126" s="100"/>
      <c r="F126" s="100"/>
      <c r="J126" s="101"/>
      <c r="K126" s="102"/>
      <c r="L126" s="102"/>
    </row>
    <row r="127" spans="1:12" ht="12.75">
      <c r="A127" s="98">
        <v>80</v>
      </c>
      <c r="B127" s="99" t="s">
        <v>110</v>
      </c>
      <c r="C127" s="99" t="s">
        <v>105</v>
      </c>
      <c r="D127" s="100"/>
      <c r="E127" s="100"/>
      <c r="F127" s="100"/>
      <c r="J127" s="101"/>
      <c r="K127" s="102"/>
      <c r="L127" s="102"/>
    </row>
    <row r="128" spans="1:12" ht="12.75">
      <c r="A128" s="98">
        <v>81</v>
      </c>
      <c r="B128" s="99" t="s">
        <v>106</v>
      </c>
      <c r="C128" s="99" t="s">
        <v>107</v>
      </c>
      <c r="D128" s="100"/>
      <c r="E128" s="100"/>
      <c r="F128" s="100"/>
      <c r="J128" s="101"/>
      <c r="K128" s="102"/>
      <c r="L128" s="102"/>
    </row>
    <row r="129" spans="1:12" ht="12.75">
      <c r="A129" s="98">
        <v>82</v>
      </c>
      <c r="B129" s="99" t="s">
        <v>108</v>
      </c>
      <c r="C129" s="99" t="s">
        <v>109</v>
      </c>
      <c r="D129" s="100"/>
      <c r="E129" s="100"/>
      <c r="F129" s="100"/>
      <c r="J129" s="101"/>
      <c r="K129" s="102"/>
      <c r="L129" s="102"/>
    </row>
    <row r="130" spans="1:12" ht="12.75">
      <c r="A130" s="98">
        <v>83</v>
      </c>
      <c r="B130" s="99" t="s">
        <v>108</v>
      </c>
      <c r="C130" s="99" t="s">
        <v>109</v>
      </c>
      <c r="D130" s="100"/>
      <c r="E130" s="100"/>
      <c r="F130" s="100"/>
      <c r="J130" s="101"/>
      <c r="K130" s="102"/>
      <c r="L130" s="102"/>
    </row>
    <row r="131" spans="1:12" ht="12.75">
      <c r="A131" s="98">
        <v>84</v>
      </c>
      <c r="B131" s="99" t="s">
        <v>108</v>
      </c>
      <c r="C131" s="99" t="s">
        <v>109</v>
      </c>
      <c r="D131" s="100"/>
      <c r="E131" s="100"/>
      <c r="F131" s="100"/>
      <c r="J131" s="101"/>
      <c r="K131" s="102"/>
      <c r="L131" s="102"/>
    </row>
    <row r="132" spans="1:12" ht="12.75">
      <c r="A132" s="98">
        <v>85</v>
      </c>
      <c r="B132" s="99" t="s">
        <v>110</v>
      </c>
      <c r="C132" s="99" t="s">
        <v>105</v>
      </c>
      <c r="D132" s="100"/>
      <c r="E132" s="100"/>
      <c r="F132" s="100"/>
      <c r="J132" s="101"/>
      <c r="K132" s="102"/>
      <c r="L132" s="102"/>
    </row>
    <row r="133" spans="1:12" ht="12.75">
      <c r="A133" s="98">
        <v>86</v>
      </c>
      <c r="B133" s="99" t="s">
        <v>110</v>
      </c>
      <c r="C133" s="99" t="s">
        <v>105</v>
      </c>
      <c r="D133" s="100"/>
      <c r="E133" s="100"/>
      <c r="F133" s="100"/>
      <c r="J133" s="101"/>
      <c r="K133" s="102"/>
      <c r="L133" s="102"/>
    </row>
    <row r="134" spans="1:12" ht="12.75">
      <c r="A134" s="98">
        <v>87</v>
      </c>
      <c r="B134" s="99" t="s">
        <v>110</v>
      </c>
      <c r="C134" s="99" t="s">
        <v>105</v>
      </c>
      <c r="D134" s="100"/>
      <c r="E134" s="100"/>
      <c r="F134" s="100"/>
      <c r="J134" s="101"/>
      <c r="K134" s="102"/>
      <c r="L134" s="102"/>
    </row>
    <row r="135" spans="1:12" ht="12.75">
      <c r="A135" s="98">
        <v>88</v>
      </c>
      <c r="B135" s="99" t="s">
        <v>110</v>
      </c>
      <c r="C135" s="99" t="s">
        <v>105</v>
      </c>
      <c r="D135" s="100"/>
      <c r="E135" s="100"/>
      <c r="F135" s="100"/>
      <c r="J135" s="101"/>
      <c r="K135" s="102"/>
      <c r="L135" s="102"/>
    </row>
    <row r="136" spans="1:12" ht="12.75">
      <c r="A136" s="98">
        <v>89</v>
      </c>
      <c r="B136" s="99" t="s">
        <v>110</v>
      </c>
      <c r="C136" s="99" t="s">
        <v>105</v>
      </c>
      <c r="D136" s="100"/>
      <c r="E136" s="100"/>
      <c r="F136" s="100"/>
      <c r="J136" s="101"/>
      <c r="K136" s="102"/>
      <c r="L136" s="102"/>
    </row>
    <row r="137" spans="1:12" ht="12.75">
      <c r="A137" s="98">
        <v>90</v>
      </c>
      <c r="B137" s="99" t="s">
        <v>110</v>
      </c>
      <c r="C137" s="99" t="s">
        <v>105</v>
      </c>
      <c r="D137" s="100"/>
      <c r="E137" s="100"/>
      <c r="F137" s="100"/>
      <c r="J137" s="101"/>
      <c r="K137" s="102"/>
      <c r="L137" s="102"/>
    </row>
    <row r="138" spans="1:12" ht="12.75">
      <c r="A138" s="98">
        <v>91</v>
      </c>
      <c r="B138" s="99" t="s">
        <v>106</v>
      </c>
      <c r="C138" s="99" t="s">
        <v>107</v>
      </c>
      <c r="D138" s="100"/>
      <c r="E138" s="100"/>
      <c r="F138" s="100"/>
      <c r="J138" s="101"/>
      <c r="K138" s="102"/>
      <c r="L138" s="102"/>
    </row>
    <row r="139" spans="1:12" ht="12.75">
      <c r="A139" s="98">
        <v>92</v>
      </c>
      <c r="B139" s="99" t="s">
        <v>108</v>
      </c>
      <c r="C139" s="99" t="s">
        <v>109</v>
      </c>
      <c r="D139" s="100"/>
      <c r="E139" s="100"/>
      <c r="F139" s="100"/>
      <c r="J139" s="101"/>
      <c r="K139" s="102"/>
      <c r="L139" s="102"/>
    </row>
    <row r="140" spans="1:12" ht="12.75">
      <c r="A140" s="98">
        <v>93</v>
      </c>
      <c r="B140" s="99" t="s">
        <v>108</v>
      </c>
      <c r="C140" s="99" t="s">
        <v>109</v>
      </c>
      <c r="D140" s="100"/>
      <c r="E140" s="100"/>
      <c r="F140" s="100"/>
      <c r="J140" s="101"/>
      <c r="K140" s="102"/>
      <c r="L140" s="102"/>
    </row>
    <row r="141" spans="1:12" ht="12.75">
      <c r="A141" s="98">
        <v>94</v>
      </c>
      <c r="B141" s="99" t="s">
        <v>108</v>
      </c>
      <c r="C141" s="99" t="s">
        <v>109</v>
      </c>
      <c r="D141" s="100"/>
      <c r="E141" s="100"/>
      <c r="F141" s="100"/>
      <c r="J141" s="101"/>
      <c r="K141" s="102"/>
      <c r="L141" s="102"/>
    </row>
    <row r="142" spans="1:12" ht="12.75">
      <c r="A142" s="98">
        <v>95</v>
      </c>
      <c r="B142" s="99" t="s">
        <v>110</v>
      </c>
      <c r="C142" s="99" t="s">
        <v>105</v>
      </c>
      <c r="D142" s="100"/>
      <c r="E142" s="100"/>
      <c r="F142" s="100"/>
      <c r="J142" s="101"/>
      <c r="K142" s="102"/>
      <c r="L142" s="102"/>
    </row>
    <row r="143" spans="1:12" ht="12.75">
      <c r="A143" s="98">
        <v>96</v>
      </c>
      <c r="B143" s="99" t="s">
        <v>110</v>
      </c>
      <c r="C143" s="99" t="s">
        <v>105</v>
      </c>
      <c r="D143" s="100"/>
      <c r="E143" s="100"/>
      <c r="F143" s="100"/>
      <c r="J143" s="101"/>
      <c r="K143" s="102"/>
      <c r="L143" s="102"/>
    </row>
    <row r="144" spans="1:12" ht="12.75">
      <c r="A144" s="98">
        <v>97</v>
      </c>
      <c r="B144" s="99" t="s">
        <v>110</v>
      </c>
      <c r="C144" s="99" t="s">
        <v>105</v>
      </c>
      <c r="D144" s="100"/>
      <c r="E144" s="100"/>
      <c r="F144" s="100"/>
      <c r="J144" s="101"/>
      <c r="K144" s="102"/>
      <c r="L144" s="102"/>
    </row>
    <row r="145" spans="1:12" ht="12.75">
      <c r="A145" s="98">
        <v>98</v>
      </c>
      <c r="B145" s="99" t="s">
        <v>110</v>
      </c>
      <c r="C145" s="99" t="s">
        <v>105</v>
      </c>
      <c r="D145" s="100"/>
      <c r="E145" s="100"/>
      <c r="F145" s="100"/>
      <c r="J145" s="101"/>
      <c r="K145" s="102"/>
      <c r="L145" s="102"/>
    </row>
    <row r="146" spans="1:12" ht="12.75">
      <c r="A146" s="98">
        <v>99</v>
      </c>
      <c r="B146" s="104" t="s">
        <v>110</v>
      </c>
      <c r="C146" s="104" t="s">
        <v>105</v>
      </c>
      <c r="D146" s="100"/>
      <c r="E146" s="100"/>
      <c r="F146" s="100"/>
      <c r="J146" s="101"/>
      <c r="K146" s="105"/>
      <c r="L146" s="10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P112"/>
  <sheetViews>
    <sheetView view="pageBreakPreview" zoomScale="110" zoomScaleSheetLayoutView="110" zoomScalePageLayoutView="0" workbookViewId="0" topLeftCell="A87">
      <selection activeCell="F85" sqref="F85:G91"/>
    </sheetView>
  </sheetViews>
  <sheetFormatPr defaultColWidth="9.00390625" defaultRowHeight="12.75"/>
  <cols>
    <col min="1" max="1" width="5.875" style="13" customWidth="1"/>
    <col min="2" max="2" width="33.00390625" style="7" customWidth="1"/>
    <col min="3" max="3" width="22.25390625" style="7" customWidth="1"/>
    <col min="4" max="4" width="14.625" style="7" customWidth="1"/>
    <col min="5" max="5" width="14.375" style="7" customWidth="1"/>
    <col min="6" max="6" width="12.125" style="7" customWidth="1"/>
    <col min="7" max="7" width="11.25390625" style="7" customWidth="1"/>
    <col min="8" max="8" width="12.125" style="7" customWidth="1"/>
    <col min="9" max="9" width="11.875" style="7" customWidth="1"/>
    <col min="10" max="10" width="10.25390625" style="7" customWidth="1"/>
    <col min="11" max="11" width="10.875" style="7" customWidth="1"/>
    <col min="12" max="12" width="10.375" style="7" customWidth="1"/>
    <col min="13" max="13" width="11.25390625" style="7" customWidth="1"/>
    <col min="14" max="14" width="10.875" style="7" customWidth="1"/>
    <col min="15" max="16384" width="9.125" style="7" customWidth="1"/>
  </cols>
  <sheetData>
    <row r="1" ht="15.75">
      <c r="H1" s="119" t="s">
        <v>0</v>
      </c>
    </row>
    <row r="2" spans="2:8" ht="18.75">
      <c r="B2" s="1"/>
      <c r="H2" s="119" t="s">
        <v>155</v>
      </c>
    </row>
    <row r="3" ht="15.75">
      <c r="H3" s="119" t="s">
        <v>164</v>
      </c>
    </row>
    <row r="4" ht="15.75">
      <c r="H4" s="119" t="s">
        <v>156</v>
      </c>
    </row>
    <row r="5" spans="2:8" ht="15.75">
      <c r="B5" s="3"/>
      <c r="H5" s="16" t="s">
        <v>165</v>
      </c>
    </row>
    <row r="6" ht="18.75">
      <c r="H6" s="15"/>
    </row>
    <row r="8" ht="15.75">
      <c r="H8" s="120" t="s">
        <v>3</v>
      </c>
    </row>
    <row r="9" ht="15.75">
      <c r="H9" s="2" t="s">
        <v>157</v>
      </c>
    </row>
    <row r="10" ht="15.75">
      <c r="H10" s="7" t="s">
        <v>158</v>
      </c>
    </row>
    <row r="11" ht="15.75">
      <c r="H11" s="119" t="s">
        <v>4</v>
      </c>
    </row>
    <row r="12" ht="15.75">
      <c r="H12" s="119" t="s">
        <v>159</v>
      </c>
    </row>
    <row r="13" ht="15.75">
      <c r="H13" s="119" t="s">
        <v>5</v>
      </c>
    </row>
    <row r="14" ht="15.75">
      <c r="H14" s="119" t="s">
        <v>6</v>
      </c>
    </row>
    <row r="15" spans="2:8" ht="18.75">
      <c r="B15" s="4"/>
      <c r="H15" s="16" t="s">
        <v>7</v>
      </c>
    </row>
    <row r="16" spans="2:8" ht="18.75">
      <c r="B16" s="4"/>
      <c r="H16" s="16"/>
    </row>
    <row r="17" spans="2:8" ht="18.75">
      <c r="B17" s="4"/>
      <c r="H17" s="16"/>
    </row>
    <row r="18" spans="2:8" ht="18.75">
      <c r="B18" s="4"/>
      <c r="H18" s="16"/>
    </row>
    <row r="19" ht="18.75">
      <c r="D19" s="4" t="s">
        <v>8</v>
      </c>
    </row>
    <row r="20" ht="18.75">
      <c r="D20" s="4" t="s">
        <v>162</v>
      </c>
    </row>
    <row r="21" ht="18.75">
      <c r="D21" s="4" t="s">
        <v>163</v>
      </c>
    </row>
    <row r="22" spans="1:8" ht="18.75">
      <c r="A22" s="13" t="s">
        <v>137</v>
      </c>
      <c r="B22" s="107">
        <v>1500000</v>
      </c>
      <c r="C22" s="109" t="s">
        <v>134</v>
      </c>
      <c r="D22" s="108"/>
      <c r="E22" s="108"/>
      <c r="F22" s="108"/>
      <c r="G22" s="108"/>
      <c r="H22" s="108"/>
    </row>
    <row r="23" ht="15.75">
      <c r="B23" s="106" t="s">
        <v>9</v>
      </c>
    </row>
    <row r="24" spans="1:8" ht="18.75">
      <c r="A24" s="13" t="s">
        <v>136</v>
      </c>
      <c r="B24" s="107">
        <v>1510000</v>
      </c>
      <c r="C24" s="109" t="s">
        <v>134</v>
      </c>
      <c r="D24" s="108"/>
      <c r="E24" s="108"/>
      <c r="F24" s="108"/>
      <c r="G24" s="108"/>
      <c r="H24" s="108"/>
    </row>
    <row r="25" spans="2:5" ht="15.75">
      <c r="B25" s="114" t="s">
        <v>10</v>
      </c>
      <c r="C25" s="115"/>
      <c r="D25" s="115"/>
      <c r="E25" s="115"/>
    </row>
    <row r="26" spans="1:15" ht="33" customHeight="1">
      <c r="A26" s="13" t="s">
        <v>135</v>
      </c>
      <c r="B26" s="107">
        <v>1513181</v>
      </c>
      <c r="C26" s="110">
        <v>1010</v>
      </c>
      <c r="D26" s="238" t="s">
        <v>146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  <row r="27" spans="2:6" ht="15.75">
      <c r="B27" s="114" t="s">
        <v>11</v>
      </c>
      <c r="C27" s="115"/>
      <c r="D27" s="115"/>
      <c r="E27" s="115"/>
      <c r="F27" s="115"/>
    </row>
    <row r="28" spans="1:6" ht="18.75">
      <c r="A28" s="13" t="s">
        <v>138</v>
      </c>
      <c r="B28" s="15" t="s">
        <v>166</v>
      </c>
      <c r="E28" s="166">
        <v>311.5</v>
      </c>
      <c r="F28" s="10" t="s">
        <v>182</v>
      </c>
    </row>
    <row r="29" spans="2:6" ht="18.75">
      <c r="B29" s="15" t="s">
        <v>167</v>
      </c>
      <c r="E29" s="166">
        <v>311.5</v>
      </c>
      <c r="F29" s="10" t="s">
        <v>112</v>
      </c>
    </row>
    <row r="30" spans="2:6" ht="18.75">
      <c r="B30" s="15" t="s">
        <v>168</v>
      </c>
      <c r="E30" s="166">
        <f>M55</f>
        <v>0</v>
      </c>
      <c r="F30" s="10" t="s">
        <v>113</v>
      </c>
    </row>
    <row r="31" spans="1:16" ht="66.75" customHeight="1">
      <c r="A31" s="13" t="s">
        <v>139</v>
      </c>
      <c r="B31" s="272" t="s">
        <v>145</v>
      </c>
      <c r="C31" s="272"/>
      <c r="D31" s="273" t="s">
        <v>199</v>
      </c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</row>
    <row r="32" spans="1:16" ht="18.75">
      <c r="A32" s="7" t="s">
        <v>193</v>
      </c>
      <c r="B32" s="266" t="s">
        <v>190</v>
      </c>
      <c r="C32" s="266"/>
      <c r="D32" s="266"/>
      <c r="E32" s="266"/>
      <c r="F32" s="266"/>
      <c r="G32" s="159"/>
      <c r="H32" s="159"/>
      <c r="I32" s="159"/>
      <c r="J32" s="159"/>
      <c r="K32" s="159"/>
      <c r="L32" s="159"/>
      <c r="M32" s="159"/>
      <c r="N32" s="159"/>
      <c r="O32" s="159"/>
      <c r="P32" s="159"/>
    </row>
    <row r="33" spans="1:16" ht="18.75">
      <c r="A33" s="7" t="s">
        <v>194</v>
      </c>
      <c r="B33" s="266" t="s">
        <v>191</v>
      </c>
      <c r="C33" s="266"/>
      <c r="D33" s="266"/>
      <c r="E33" s="266"/>
      <c r="F33" s="266"/>
      <c r="G33" s="266"/>
      <c r="H33" s="159"/>
      <c r="I33" s="159"/>
      <c r="J33" s="159"/>
      <c r="K33" s="159"/>
      <c r="L33" s="159"/>
      <c r="M33" s="159"/>
      <c r="N33" s="159"/>
      <c r="O33" s="159"/>
      <c r="P33" s="159"/>
    </row>
    <row r="34" spans="1:16" ht="33" customHeight="1">
      <c r="A34" s="7" t="s">
        <v>195</v>
      </c>
      <c r="B34" s="266" t="s">
        <v>192</v>
      </c>
      <c r="C34" s="266"/>
      <c r="D34" s="266"/>
      <c r="E34" s="266"/>
      <c r="F34" s="266"/>
      <c r="G34" s="266"/>
      <c r="H34" s="266"/>
      <c r="I34" s="266"/>
      <c r="J34" s="266"/>
      <c r="K34" s="266"/>
      <c r="L34" s="159"/>
      <c r="M34" s="159"/>
      <c r="N34" s="159"/>
      <c r="O34" s="159"/>
      <c r="P34" s="159"/>
    </row>
    <row r="35" spans="1:16" ht="18.75" customHeight="1">
      <c r="A35" s="7" t="s">
        <v>196</v>
      </c>
      <c r="B35" s="266" t="s">
        <v>197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159"/>
      <c r="N35" s="159"/>
      <c r="O35" s="159"/>
      <c r="P35" s="159"/>
    </row>
    <row r="36" spans="1:16" ht="18.75">
      <c r="A36" s="7" t="s">
        <v>198</v>
      </c>
      <c r="B36" s="266" t="s">
        <v>200</v>
      </c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159"/>
      <c r="N36" s="159"/>
      <c r="O36" s="159"/>
      <c r="P36" s="159"/>
    </row>
    <row r="37" spans="2:16" ht="18.75">
      <c r="B37" s="154"/>
      <c r="C37" s="154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</row>
    <row r="38" spans="1:16" ht="18.75">
      <c r="A38" s="2" t="s">
        <v>140</v>
      </c>
      <c r="B38" s="266" t="s">
        <v>169</v>
      </c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159"/>
      <c r="O38" s="159"/>
      <c r="P38" s="159"/>
    </row>
    <row r="39" spans="1:16" ht="18.75">
      <c r="A39" s="2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9"/>
      <c r="O39" s="159"/>
      <c r="P39" s="159"/>
    </row>
    <row r="40" spans="1:16" ht="18.75">
      <c r="A40" s="162" t="s">
        <v>13</v>
      </c>
      <c r="B40" s="267" t="s">
        <v>170</v>
      </c>
      <c r="C40" s="268"/>
      <c r="D40" s="268"/>
      <c r="E40" s="268"/>
      <c r="F40" s="268"/>
      <c r="G40" s="268"/>
      <c r="H40" s="268"/>
      <c r="I40" s="268"/>
      <c r="J40" s="268"/>
      <c r="K40" s="268"/>
      <c r="L40" s="269"/>
      <c r="M40" s="154"/>
      <c r="N40" s="159"/>
      <c r="O40" s="159"/>
      <c r="P40" s="159"/>
    </row>
    <row r="41" spans="1:16" ht="30.75" customHeight="1">
      <c r="A41" s="162">
        <v>1</v>
      </c>
      <c r="B41" s="270" t="s">
        <v>184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158"/>
      <c r="N41" s="158"/>
      <c r="O41" s="158"/>
      <c r="P41" s="159"/>
    </row>
    <row r="42" spans="2:16" ht="18.75">
      <c r="B42" s="154"/>
      <c r="C42" s="154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</row>
    <row r="43" spans="1:16" ht="34.5" customHeight="1">
      <c r="A43" s="13" t="s">
        <v>141</v>
      </c>
      <c r="B43" s="1" t="s">
        <v>144</v>
      </c>
      <c r="C43" s="271" t="s">
        <v>183</v>
      </c>
      <c r="D43" s="271"/>
      <c r="E43" s="271"/>
      <c r="F43" s="271"/>
      <c r="G43" s="271"/>
      <c r="H43" s="271"/>
      <c r="I43" s="271"/>
      <c r="J43" s="271"/>
      <c r="K43" s="271"/>
      <c r="L43" s="271"/>
      <c r="M43" s="158"/>
      <c r="N43" s="158"/>
      <c r="O43" s="158"/>
      <c r="P43" s="158"/>
    </row>
    <row r="44" ht="18.75">
      <c r="B44" s="1"/>
    </row>
    <row r="45" spans="1:2" ht="18.75">
      <c r="A45" s="13" t="s">
        <v>142</v>
      </c>
      <c r="B45" s="1" t="s">
        <v>171</v>
      </c>
    </row>
    <row r="46" spans="1:14" ht="12.75" customHeight="1">
      <c r="A46" s="274" t="s">
        <v>13</v>
      </c>
      <c r="B46" s="302" t="s">
        <v>12</v>
      </c>
      <c r="C46" s="303"/>
      <c r="D46" s="303"/>
      <c r="E46" s="303"/>
      <c r="F46" s="303"/>
      <c r="G46" s="303"/>
      <c r="H46" s="303"/>
      <c r="I46" s="303"/>
      <c r="J46" s="303"/>
      <c r="K46" s="303"/>
      <c r="L46" s="304"/>
      <c r="M46" s="171"/>
      <c r="N46" s="171"/>
    </row>
    <row r="47" spans="1:14" ht="14.25" customHeight="1">
      <c r="A47" s="276"/>
      <c r="B47" s="305"/>
      <c r="C47" s="306"/>
      <c r="D47" s="306"/>
      <c r="E47" s="306"/>
      <c r="F47" s="306"/>
      <c r="G47" s="306"/>
      <c r="H47" s="306"/>
      <c r="I47" s="306"/>
      <c r="J47" s="306"/>
      <c r="K47" s="306"/>
      <c r="L47" s="307"/>
      <c r="M47" s="171"/>
      <c r="N47" s="171"/>
    </row>
    <row r="48" spans="1:14" ht="34.5" customHeight="1">
      <c r="A48" s="149">
        <v>1</v>
      </c>
      <c r="B48" s="299" t="s">
        <v>184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01"/>
      <c r="M48" s="130"/>
      <c r="N48" s="130"/>
    </row>
    <row r="49" ht="18.75">
      <c r="B49" s="1"/>
    </row>
    <row r="50" spans="1:2" ht="18.75">
      <c r="A50" s="13" t="s">
        <v>143</v>
      </c>
      <c r="B50" s="1" t="s">
        <v>15</v>
      </c>
    </row>
    <row r="51" spans="2:15" ht="15.75">
      <c r="B51" s="5"/>
      <c r="C51" s="148"/>
      <c r="D51" s="148"/>
      <c r="E51" s="148"/>
      <c r="F51" s="148"/>
      <c r="G51" s="148"/>
      <c r="H51" s="148" t="s">
        <v>14</v>
      </c>
      <c r="I51" s="148"/>
      <c r="J51" s="148"/>
      <c r="K51" s="148"/>
      <c r="L51" s="148"/>
      <c r="M51" s="148"/>
      <c r="N51" s="148"/>
      <c r="O51" s="148"/>
    </row>
    <row r="52" spans="1:14" ht="15.75" customHeight="1">
      <c r="A52" s="274" t="s">
        <v>13</v>
      </c>
      <c r="B52" s="280" t="s">
        <v>15</v>
      </c>
      <c r="C52" s="281"/>
      <c r="D52" s="281"/>
      <c r="E52" s="282"/>
      <c r="F52" s="262" t="s">
        <v>34</v>
      </c>
      <c r="G52" s="262" t="s">
        <v>111</v>
      </c>
      <c r="H52" s="262" t="s">
        <v>16</v>
      </c>
      <c r="I52" s="244"/>
      <c r="J52" s="244"/>
      <c r="K52" s="244"/>
      <c r="L52" s="244"/>
      <c r="M52" s="244"/>
      <c r="N52" s="244"/>
    </row>
    <row r="53" spans="1:14" ht="28.5" customHeight="1">
      <c r="A53" s="275"/>
      <c r="B53" s="283"/>
      <c r="C53" s="284"/>
      <c r="D53" s="284"/>
      <c r="E53" s="285"/>
      <c r="F53" s="262"/>
      <c r="G53" s="262"/>
      <c r="H53" s="262"/>
      <c r="I53" s="244"/>
      <c r="J53" s="244"/>
      <c r="K53" s="244"/>
      <c r="L53" s="244"/>
      <c r="M53" s="244"/>
      <c r="N53" s="244"/>
    </row>
    <row r="54" spans="1:14" ht="15" customHeight="1" hidden="1">
      <c r="A54" s="276"/>
      <c r="B54" s="286"/>
      <c r="C54" s="287"/>
      <c r="D54" s="287"/>
      <c r="E54" s="288"/>
      <c r="F54" s="262"/>
      <c r="G54" s="262"/>
      <c r="H54" s="262"/>
      <c r="I54" s="244"/>
      <c r="J54" s="244"/>
      <c r="K54" s="244"/>
      <c r="L54" s="244"/>
      <c r="M54" s="244"/>
      <c r="N54" s="244"/>
    </row>
    <row r="55" spans="1:14" ht="44.25" customHeight="1">
      <c r="A55" s="149"/>
      <c r="B55" s="277" t="s">
        <v>154</v>
      </c>
      <c r="C55" s="278"/>
      <c r="D55" s="278"/>
      <c r="E55" s="279"/>
      <c r="F55" s="125">
        <v>311.5</v>
      </c>
      <c r="G55" s="125"/>
      <c r="H55" s="125">
        <v>311.5</v>
      </c>
      <c r="I55" s="124"/>
      <c r="J55" s="124"/>
      <c r="K55" s="124"/>
      <c r="L55" s="124"/>
      <c r="M55" s="124"/>
      <c r="N55" s="124"/>
    </row>
    <row r="56" spans="1:14" ht="12.75" customHeight="1">
      <c r="A56" s="172"/>
      <c r="B56" s="126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</row>
    <row r="57" spans="1:14" ht="15.75" customHeight="1">
      <c r="A57" s="13" t="s">
        <v>172</v>
      </c>
      <c r="B57" s="153" t="s">
        <v>185</v>
      </c>
      <c r="C57" s="152"/>
      <c r="D57" s="152"/>
      <c r="E57" s="152"/>
      <c r="F57" s="152"/>
      <c r="G57" s="152"/>
      <c r="H57" s="152"/>
      <c r="J57" s="124"/>
      <c r="K57" s="124"/>
      <c r="L57" s="124"/>
      <c r="M57" s="124"/>
      <c r="N57" s="124"/>
    </row>
    <row r="58" spans="2:9" ht="15.75">
      <c r="B58" s="132"/>
      <c r="C58" s="132"/>
      <c r="D58" s="132"/>
      <c r="E58" s="132"/>
      <c r="F58" s="132"/>
      <c r="G58" s="132"/>
      <c r="H58" s="7" t="s">
        <v>14</v>
      </c>
      <c r="I58" s="157"/>
    </row>
    <row r="59" spans="2:11" ht="42" customHeight="1">
      <c r="B59" s="155" t="s">
        <v>173</v>
      </c>
      <c r="C59" s="245" t="s">
        <v>17</v>
      </c>
      <c r="D59" s="246"/>
      <c r="E59" s="241"/>
      <c r="F59" s="121" t="s">
        <v>34</v>
      </c>
      <c r="G59" s="121" t="s">
        <v>174</v>
      </c>
      <c r="H59" s="121" t="s">
        <v>16</v>
      </c>
      <c r="I59" s="244"/>
      <c r="J59" s="244"/>
      <c r="K59" s="244"/>
    </row>
    <row r="60" spans="2:15" ht="17.25" customHeight="1">
      <c r="B60" s="127"/>
      <c r="C60" s="247"/>
      <c r="D60" s="248"/>
      <c r="E60" s="249"/>
      <c r="F60" s="127"/>
      <c r="G60" s="127"/>
      <c r="H60" s="128">
        <f>F60+G60</f>
        <v>0</v>
      </c>
      <c r="I60" s="134"/>
      <c r="J60" s="134"/>
      <c r="K60" s="160"/>
      <c r="L60" s="131"/>
      <c r="M60" s="131"/>
      <c r="N60" s="131"/>
      <c r="O60" s="131"/>
    </row>
    <row r="61" spans="2:16" ht="15.75"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133"/>
    </row>
    <row r="62" spans="1:16" s="129" customFormat="1" ht="15.75" hidden="1">
      <c r="A62" s="173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</row>
    <row r="63" spans="1:16" s="129" customFormat="1" ht="15.75" hidden="1">
      <c r="A63" s="173"/>
      <c r="B63" s="244"/>
      <c r="C63" s="244"/>
      <c r="D63" s="123"/>
      <c r="E63" s="123"/>
      <c r="F63" s="244"/>
      <c r="G63" s="123"/>
      <c r="H63" s="123"/>
      <c r="I63" s="244"/>
      <c r="J63" s="123"/>
      <c r="K63" s="123"/>
      <c r="L63" s="244"/>
      <c r="M63" s="123"/>
      <c r="N63" s="123"/>
      <c r="O63" s="244"/>
      <c r="P63" s="244"/>
    </row>
    <row r="64" spans="1:16" s="129" customFormat="1" ht="15.75" hidden="1">
      <c r="A64" s="173"/>
      <c r="B64" s="244"/>
      <c r="C64" s="244"/>
      <c r="D64" s="123"/>
      <c r="E64" s="123"/>
      <c r="F64" s="244"/>
      <c r="G64" s="123"/>
      <c r="H64" s="123"/>
      <c r="I64" s="244"/>
      <c r="J64" s="123"/>
      <c r="K64" s="123"/>
      <c r="L64" s="244"/>
      <c r="M64" s="123"/>
      <c r="N64" s="123"/>
      <c r="O64" s="244"/>
      <c r="P64" s="244"/>
    </row>
    <row r="65" spans="1:16" s="129" customFormat="1" ht="30.75" customHeight="1" hidden="1">
      <c r="A65" s="17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250"/>
      <c r="P65" s="250"/>
    </row>
    <row r="66" spans="1:16" s="129" customFormat="1" ht="15.75" hidden="1">
      <c r="A66" s="173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250"/>
      <c r="P66" s="250"/>
    </row>
    <row r="67" spans="1:16" s="129" customFormat="1" ht="15.75" hidden="1">
      <c r="A67" s="173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250"/>
      <c r="P67" s="250"/>
    </row>
    <row r="68" spans="1:16" s="129" customFormat="1" ht="15.75" hidden="1">
      <c r="A68" s="173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250"/>
      <c r="P68" s="250"/>
    </row>
    <row r="69" spans="1:16" s="129" customFormat="1" ht="15.75" hidden="1">
      <c r="A69" s="173"/>
      <c r="B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250"/>
      <c r="P69" s="250"/>
    </row>
    <row r="70" spans="1:16" s="129" customFormat="1" ht="15.75" hidden="1">
      <c r="A70" s="173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</row>
    <row r="71" ht="15.75" hidden="1">
      <c r="B71" s="2"/>
    </row>
    <row r="72" ht="15.75" hidden="1">
      <c r="B72" s="2"/>
    </row>
    <row r="73" spans="1:2" ht="18.75">
      <c r="A73" s="13" t="s">
        <v>175</v>
      </c>
      <c r="B73" s="1" t="s">
        <v>176</v>
      </c>
    </row>
    <row r="74" ht="18.75" hidden="1">
      <c r="B74" s="1"/>
    </row>
    <row r="75" spans="2:10" ht="18.75">
      <c r="B75" s="1"/>
      <c r="J75" s="7" t="s">
        <v>14</v>
      </c>
    </row>
    <row r="76" spans="1:16" ht="15" customHeight="1">
      <c r="A76" s="274" t="s">
        <v>13</v>
      </c>
      <c r="B76" s="262" t="s">
        <v>124</v>
      </c>
      <c r="C76" s="262" t="s">
        <v>125</v>
      </c>
      <c r="D76" s="245" t="s">
        <v>126</v>
      </c>
      <c r="E76" s="241"/>
      <c r="F76" s="245" t="s">
        <v>34</v>
      </c>
      <c r="G76" s="241"/>
      <c r="H76" s="241" t="s">
        <v>174</v>
      </c>
      <c r="I76" s="262" t="s">
        <v>16</v>
      </c>
      <c r="J76" s="262"/>
      <c r="K76" s="244"/>
      <c r="L76" s="244"/>
      <c r="M76" s="244"/>
      <c r="N76" s="244"/>
      <c r="O76" s="244"/>
      <c r="P76" s="244"/>
    </row>
    <row r="77" spans="1:16" ht="13.5" customHeight="1">
      <c r="A77" s="275"/>
      <c r="B77" s="262"/>
      <c r="C77" s="262"/>
      <c r="D77" s="291"/>
      <c r="E77" s="242"/>
      <c r="F77" s="291"/>
      <c r="G77" s="242"/>
      <c r="H77" s="242"/>
      <c r="I77" s="262"/>
      <c r="J77" s="262"/>
      <c r="K77" s="244"/>
      <c r="L77" s="244"/>
      <c r="M77" s="244"/>
      <c r="N77" s="244"/>
      <c r="O77" s="244"/>
      <c r="P77" s="244"/>
    </row>
    <row r="78" spans="1:16" ht="15" hidden="1">
      <c r="A78" s="275"/>
      <c r="B78" s="262"/>
      <c r="C78" s="262"/>
      <c r="D78" s="291"/>
      <c r="E78" s="242"/>
      <c r="F78" s="291"/>
      <c r="G78" s="242"/>
      <c r="H78" s="242"/>
      <c r="I78" s="262"/>
      <c r="J78" s="262"/>
      <c r="K78" s="123"/>
      <c r="L78" s="123"/>
      <c r="M78" s="123"/>
      <c r="N78" s="123"/>
      <c r="O78" s="123"/>
      <c r="P78" s="123"/>
    </row>
    <row r="79" spans="1:16" ht="15" hidden="1">
      <c r="A79" s="275"/>
      <c r="B79" s="262"/>
      <c r="C79" s="262"/>
      <c r="D79" s="291"/>
      <c r="E79" s="242"/>
      <c r="F79" s="291"/>
      <c r="G79" s="242"/>
      <c r="H79" s="242"/>
      <c r="I79" s="262"/>
      <c r="J79" s="262"/>
      <c r="K79" s="123"/>
      <c r="L79" s="123"/>
      <c r="M79" s="123"/>
      <c r="N79" s="123"/>
      <c r="O79" s="123"/>
      <c r="P79" s="123"/>
    </row>
    <row r="80" spans="1:16" ht="15" hidden="1">
      <c r="A80" s="276"/>
      <c r="B80" s="262"/>
      <c r="C80" s="262"/>
      <c r="D80" s="292"/>
      <c r="E80" s="243"/>
      <c r="F80" s="292"/>
      <c r="G80" s="243"/>
      <c r="H80" s="243"/>
      <c r="I80" s="262"/>
      <c r="J80" s="262"/>
      <c r="K80" s="136"/>
      <c r="L80" s="136"/>
      <c r="M80" s="123"/>
      <c r="N80" s="136"/>
      <c r="O80" s="136"/>
      <c r="P80" s="123"/>
    </row>
    <row r="81" spans="1:16" s="170" customFormat="1" ht="15.75">
      <c r="A81" s="174">
        <v>1</v>
      </c>
      <c r="B81" s="167" t="s">
        <v>18</v>
      </c>
      <c r="C81" s="143"/>
      <c r="D81" s="259"/>
      <c r="E81" s="260"/>
      <c r="F81" s="259"/>
      <c r="G81" s="260"/>
      <c r="H81" s="168"/>
      <c r="I81" s="259"/>
      <c r="J81" s="260"/>
      <c r="K81" s="169"/>
      <c r="L81" s="169"/>
      <c r="M81" s="169"/>
      <c r="N81" s="169"/>
      <c r="O81" s="169"/>
      <c r="P81" s="169"/>
    </row>
    <row r="82" spans="1:16" ht="36" customHeight="1">
      <c r="A82" s="149"/>
      <c r="B82" s="112" t="str">
        <f>'[1]8.2'!$B$9</f>
        <v>чисельність осіб, які звернулись за призначенням компенсації</v>
      </c>
      <c r="C82" s="145" t="s">
        <v>160</v>
      </c>
      <c r="D82" s="293" t="s">
        <v>186</v>
      </c>
      <c r="E82" s="294"/>
      <c r="F82" s="257">
        <v>153</v>
      </c>
      <c r="G82" s="258"/>
      <c r="H82" s="146"/>
      <c r="I82" s="257">
        <v>153</v>
      </c>
      <c r="J82" s="258"/>
      <c r="K82" s="138"/>
      <c r="L82" s="137"/>
      <c r="M82" s="138"/>
      <c r="N82" s="138"/>
      <c r="O82" s="137"/>
      <c r="P82" s="137"/>
    </row>
    <row r="83" spans="1:16" ht="24.75" customHeight="1">
      <c r="A83" s="149"/>
      <c r="B83" s="112" t="str">
        <f>'[1]8.2'!$B$10</f>
        <v>чисельність фізичних осіб, яким призначено компенсацію за надання соціальних послуг</v>
      </c>
      <c r="C83" s="145" t="s">
        <v>160</v>
      </c>
      <c r="D83" s="293" t="s">
        <v>187</v>
      </c>
      <c r="E83" s="294"/>
      <c r="F83" s="257">
        <v>153</v>
      </c>
      <c r="G83" s="258"/>
      <c r="H83" s="146"/>
      <c r="I83" s="257">
        <v>153</v>
      </c>
      <c r="J83" s="258"/>
      <c r="K83" s="138"/>
      <c r="L83" s="137"/>
      <c r="M83" s="139"/>
      <c r="N83" s="138"/>
      <c r="O83" s="137"/>
      <c r="P83" s="137"/>
    </row>
    <row r="84" spans="1:16" s="170" customFormat="1" ht="15.75">
      <c r="A84" s="174">
        <v>2</v>
      </c>
      <c r="B84" s="167" t="s">
        <v>19</v>
      </c>
      <c r="C84" s="143"/>
      <c r="D84" s="295"/>
      <c r="E84" s="296"/>
      <c r="F84" s="259"/>
      <c r="G84" s="260"/>
      <c r="H84" s="143"/>
      <c r="I84" s="259"/>
      <c r="J84" s="260"/>
      <c r="K84" s="169"/>
      <c r="L84" s="169"/>
      <c r="M84" s="169"/>
      <c r="N84" s="169"/>
      <c r="O84" s="169"/>
      <c r="P84" s="169"/>
    </row>
    <row r="85" spans="1:16" ht="36">
      <c r="A85" s="149"/>
      <c r="B85" s="112" t="s">
        <v>188</v>
      </c>
      <c r="C85" s="145" t="s">
        <v>160</v>
      </c>
      <c r="D85" s="293" t="s">
        <v>186</v>
      </c>
      <c r="E85" s="294"/>
      <c r="F85" s="239">
        <v>153</v>
      </c>
      <c r="G85" s="240"/>
      <c r="H85" s="141"/>
      <c r="I85" s="239">
        <v>153</v>
      </c>
      <c r="J85" s="240"/>
      <c r="K85" s="137"/>
      <c r="L85" s="137"/>
      <c r="M85" s="137"/>
      <c r="N85" s="137"/>
      <c r="O85" s="137"/>
      <c r="P85" s="137"/>
    </row>
    <row r="86" spans="1:16" ht="39" customHeight="1">
      <c r="A86" s="149"/>
      <c r="B86" s="116" t="s">
        <v>147</v>
      </c>
      <c r="C86" s="145" t="s">
        <v>160</v>
      </c>
      <c r="D86" s="293" t="s">
        <v>186</v>
      </c>
      <c r="E86" s="294"/>
      <c r="F86" s="239">
        <v>61</v>
      </c>
      <c r="G86" s="240"/>
      <c r="H86" s="141"/>
      <c r="I86" s="239">
        <v>61</v>
      </c>
      <c r="J86" s="240"/>
      <c r="K86" s="137"/>
      <c r="L86" s="137"/>
      <c r="M86" s="137"/>
      <c r="N86" s="137"/>
      <c r="O86" s="137"/>
      <c r="P86" s="137"/>
    </row>
    <row r="87" spans="1:16" ht="42.75" customHeight="1">
      <c r="A87" s="149"/>
      <c r="B87" s="116" t="s">
        <v>148</v>
      </c>
      <c r="C87" s="145" t="s">
        <v>160</v>
      </c>
      <c r="D87" s="293" t="s">
        <v>186</v>
      </c>
      <c r="E87" s="294"/>
      <c r="F87" s="239">
        <v>66</v>
      </c>
      <c r="G87" s="240"/>
      <c r="H87" s="141"/>
      <c r="I87" s="239">
        <v>66</v>
      </c>
      <c r="J87" s="240"/>
      <c r="K87" s="137"/>
      <c r="L87" s="137"/>
      <c r="M87" s="137"/>
      <c r="N87" s="137"/>
      <c r="O87" s="137"/>
      <c r="P87" s="137"/>
    </row>
    <row r="88" spans="1:16" ht="35.25" customHeight="1">
      <c r="A88" s="149"/>
      <c r="B88" s="116" t="s">
        <v>149</v>
      </c>
      <c r="C88" s="145" t="s">
        <v>160</v>
      </c>
      <c r="D88" s="293" t="s">
        <v>186</v>
      </c>
      <c r="E88" s="294"/>
      <c r="F88" s="239">
        <v>22</v>
      </c>
      <c r="G88" s="240"/>
      <c r="H88" s="141"/>
      <c r="I88" s="239">
        <v>22</v>
      </c>
      <c r="J88" s="240"/>
      <c r="K88" s="137"/>
      <c r="L88" s="137"/>
      <c r="M88" s="137"/>
      <c r="N88" s="137"/>
      <c r="O88" s="137"/>
      <c r="P88" s="137"/>
    </row>
    <row r="89" spans="1:16" ht="36" customHeight="1">
      <c r="A89" s="149"/>
      <c r="B89" s="116" t="s">
        <v>150</v>
      </c>
      <c r="C89" s="145" t="s">
        <v>160</v>
      </c>
      <c r="D89" s="293" t="s">
        <v>186</v>
      </c>
      <c r="E89" s="294"/>
      <c r="F89" s="239">
        <v>0</v>
      </c>
      <c r="G89" s="240"/>
      <c r="H89" s="141"/>
      <c r="I89" s="239">
        <v>0</v>
      </c>
      <c r="J89" s="240"/>
      <c r="K89" s="137"/>
      <c r="L89" s="137"/>
      <c r="M89" s="137"/>
      <c r="N89" s="137"/>
      <c r="O89" s="137"/>
      <c r="P89" s="137"/>
    </row>
    <row r="90" spans="1:16" ht="37.5" customHeight="1">
      <c r="A90" s="149"/>
      <c r="B90" s="116" t="s">
        <v>151</v>
      </c>
      <c r="C90" s="145" t="s">
        <v>160</v>
      </c>
      <c r="D90" s="293" t="s">
        <v>186</v>
      </c>
      <c r="E90" s="294"/>
      <c r="F90" s="239">
        <v>4</v>
      </c>
      <c r="G90" s="240"/>
      <c r="H90" s="141"/>
      <c r="I90" s="239">
        <v>4</v>
      </c>
      <c r="J90" s="240"/>
      <c r="K90" s="137"/>
      <c r="L90" s="137"/>
      <c r="M90" s="137"/>
      <c r="N90" s="137"/>
      <c r="O90" s="137"/>
      <c r="P90" s="137"/>
    </row>
    <row r="91" spans="1:16" ht="45">
      <c r="A91" s="149"/>
      <c r="B91" s="117" t="s">
        <v>153</v>
      </c>
      <c r="C91" s="145" t="s">
        <v>160</v>
      </c>
      <c r="D91" s="293" t="s">
        <v>186</v>
      </c>
      <c r="E91" s="294"/>
      <c r="F91" s="239">
        <v>0</v>
      </c>
      <c r="G91" s="240"/>
      <c r="H91" s="141"/>
      <c r="I91" s="239">
        <v>0</v>
      </c>
      <c r="J91" s="240"/>
      <c r="K91" s="137"/>
      <c r="L91" s="137"/>
      <c r="M91" s="137"/>
      <c r="N91" s="137"/>
      <c r="O91" s="137"/>
      <c r="P91" s="137"/>
    </row>
    <row r="92" spans="1:16" ht="15" customHeight="1" hidden="1">
      <c r="A92" s="149"/>
      <c r="B92" s="112"/>
      <c r="C92" s="141"/>
      <c r="D92" s="297"/>
      <c r="E92" s="298"/>
      <c r="F92" s="147"/>
      <c r="G92" s="147"/>
      <c r="H92" s="147"/>
      <c r="I92" s="147"/>
      <c r="J92" s="147"/>
      <c r="K92" s="140"/>
      <c r="L92" s="137"/>
      <c r="M92" s="140"/>
      <c r="N92" s="140"/>
      <c r="O92" s="137"/>
      <c r="P92" s="140"/>
    </row>
    <row r="93" spans="1:16" ht="15.75">
      <c r="A93" s="149">
        <v>3</v>
      </c>
      <c r="B93" s="161" t="s">
        <v>177</v>
      </c>
      <c r="C93" s="141"/>
      <c r="D93" s="297"/>
      <c r="E93" s="298"/>
      <c r="F93" s="289"/>
      <c r="G93" s="290"/>
      <c r="H93" s="147"/>
      <c r="I93" s="289"/>
      <c r="J93" s="290"/>
      <c r="K93" s="140"/>
      <c r="L93" s="137"/>
      <c r="M93" s="140"/>
      <c r="N93" s="140"/>
      <c r="O93" s="137"/>
      <c r="P93" s="140"/>
    </row>
    <row r="94" spans="1:16" ht="15.75">
      <c r="A94" s="149">
        <v>4</v>
      </c>
      <c r="B94" s="144" t="s">
        <v>20</v>
      </c>
      <c r="C94" s="141"/>
      <c r="D94" s="297"/>
      <c r="E94" s="298"/>
      <c r="F94" s="239"/>
      <c r="G94" s="240"/>
      <c r="H94" s="121"/>
      <c r="I94" s="239"/>
      <c r="J94" s="240"/>
      <c r="K94" s="123"/>
      <c r="L94" s="123"/>
      <c r="M94" s="123"/>
      <c r="N94" s="123"/>
      <c r="O94" s="123"/>
      <c r="P94" s="123"/>
    </row>
    <row r="95" spans="1:16" ht="36">
      <c r="A95" s="149"/>
      <c r="B95" s="112" t="s">
        <v>152</v>
      </c>
      <c r="C95" s="141" t="s">
        <v>161</v>
      </c>
      <c r="D95" s="297" t="s">
        <v>189</v>
      </c>
      <c r="E95" s="298"/>
      <c r="F95" s="239">
        <v>100</v>
      </c>
      <c r="G95" s="240"/>
      <c r="H95" s="121"/>
      <c r="I95" s="239">
        <v>100</v>
      </c>
      <c r="J95" s="240"/>
      <c r="K95" s="123"/>
      <c r="L95" s="123"/>
      <c r="M95" s="123"/>
      <c r="N95" s="123"/>
      <c r="O95" s="123"/>
      <c r="P95" s="123"/>
    </row>
    <row r="96" spans="1:16" ht="15.75" hidden="1">
      <c r="A96" s="149"/>
      <c r="B96" s="143" t="s">
        <v>22</v>
      </c>
      <c r="C96" s="141"/>
      <c r="D96" s="141"/>
      <c r="E96" s="121"/>
      <c r="F96" s="121"/>
      <c r="G96" s="121"/>
      <c r="H96" s="156"/>
      <c r="I96" s="156"/>
      <c r="J96" s="156"/>
      <c r="K96" s="123"/>
      <c r="L96" s="123"/>
      <c r="M96" s="123"/>
      <c r="N96" s="123"/>
      <c r="O96" s="123"/>
      <c r="P96" s="123"/>
    </row>
    <row r="97" spans="1:16" ht="16.5" hidden="1" thickBot="1">
      <c r="A97" s="111"/>
      <c r="B97" s="8"/>
      <c r="C97" s="9"/>
      <c r="D97" s="9"/>
      <c r="E97" s="6"/>
      <c r="F97" s="6"/>
      <c r="G97" s="6"/>
      <c r="H97" s="6"/>
      <c r="I97" s="6"/>
      <c r="J97" s="118"/>
      <c r="K97" s="123"/>
      <c r="L97" s="123"/>
      <c r="M97" s="123"/>
      <c r="N97" s="123"/>
      <c r="O97" s="123"/>
      <c r="P97" s="123"/>
    </row>
    <row r="98" spans="1:16" ht="18.75">
      <c r="A98" s="13" t="s">
        <v>181</v>
      </c>
      <c r="B98" s="151" t="s">
        <v>179</v>
      </c>
      <c r="C98" s="152"/>
      <c r="D98" s="152"/>
      <c r="K98" s="129"/>
      <c r="L98" s="129"/>
      <c r="M98" s="129"/>
      <c r="N98" s="129"/>
      <c r="O98" s="129"/>
      <c r="P98" s="129"/>
    </row>
    <row r="99" spans="2:13" ht="15.75">
      <c r="B99" s="11"/>
      <c r="M99" s="7" t="s">
        <v>14</v>
      </c>
    </row>
    <row r="100" spans="1:13" s="1" customFormat="1" ht="18.75">
      <c r="A100" s="162" t="s">
        <v>23</v>
      </c>
      <c r="B100" s="263" t="s">
        <v>180</v>
      </c>
      <c r="C100" s="264"/>
      <c r="D100" s="265"/>
      <c r="E100" s="263" t="s">
        <v>118</v>
      </c>
      <c r="F100" s="264"/>
      <c r="G100" s="264"/>
      <c r="H100" s="264" t="s">
        <v>119</v>
      </c>
      <c r="I100" s="264"/>
      <c r="J100" s="265"/>
      <c r="K100" s="263" t="s">
        <v>120</v>
      </c>
      <c r="L100" s="264"/>
      <c r="M100" s="265"/>
    </row>
    <row r="101" spans="1:13" ht="15.75">
      <c r="A101" s="165"/>
      <c r="B101" s="251"/>
      <c r="C101" s="252"/>
      <c r="D101" s="253"/>
      <c r="E101" s="254"/>
      <c r="F101" s="255"/>
      <c r="G101" s="255"/>
      <c r="H101" s="255"/>
      <c r="I101" s="255"/>
      <c r="J101" s="256"/>
      <c r="K101" s="254"/>
      <c r="L101" s="255"/>
      <c r="M101" s="256"/>
    </row>
    <row r="102" spans="1:13" ht="15.75">
      <c r="A102" s="173"/>
      <c r="B102" s="163"/>
      <c r="C102" s="163"/>
      <c r="D102" s="163"/>
      <c r="E102" s="164"/>
      <c r="F102" s="164"/>
      <c r="G102" s="164"/>
      <c r="H102" s="164"/>
      <c r="I102" s="164"/>
      <c r="J102" s="164"/>
      <c r="K102" s="164"/>
      <c r="L102" s="164"/>
      <c r="M102" s="164"/>
    </row>
    <row r="103" spans="1:13" ht="15.75">
      <c r="A103" s="173"/>
      <c r="B103" s="163"/>
      <c r="C103" s="163"/>
      <c r="D103" s="163"/>
      <c r="E103" s="164"/>
      <c r="F103" s="164"/>
      <c r="G103" s="164"/>
      <c r="H103" s="164"/>
      <c r="I103" s="164"/>
      <c r="J103" s="164"/>
      <c r="K103" s="164"/>
      <c r="L103" s="164"/>
      <c r="M103" s="164"/>
    </row>
    <row r="104" spans="1:13" ht="15.75">
      <c r="A104" s="173"/>
      <c r="B104" s="163"/>
      <c r="C104" s="163"/>
      <c r="D104" s="163"/>
      <c r="E104" s="164"/>
      <c r="F104" s="164"/>
      <c r="G104" s="164"/>
      <c r="H104" s="164"/>
      <c r="I104" s="164"/>
      <c r="J104" s="164"/>
      <c r="K104" s="164"/>
      <c r="L104" s="164"/>
      <c r="M104" s="164"/>
    </row>
    <row r="105" spans="1:13" ht="15.75">
      <c r="A105" s="173"/>
      <c r="B105" s="163"/>
      <c r="C105" s="163"/>
      <c r="D105" s="163"/>
      <c r="E105" s="164"/>
      <c r="F105" s="164"/>
      <c r="G105" s="164"/>
      <c r="H105" s="164"/>
      <c r="I105" s="164"/>
      <c r="J105" s="164"/>
      <c r="K105" s="164"/>
      <c r="L105" s="164"/>
      <c r="M105" s="164"/>
    </row>
    <row r="106" ht="18.75">
      <c r="B106" s="1" t="s">
        <v>27</v>
      </c>
    </row>
    <row r="107" ht="18.75">
      <c r="B107" s="1" t="s">
        <v>28</v>
      </c>
    </row>
    <row r="108" spans="2:7" ht="18.75">
      <c r="B108" s="10" t="s">
        <v>29</v>
      </c>
      <c r="G108" s="10" t="s">
        <v>178</v>
      </c>
    </row>
    <row r="109" ht="15.75">
      <c r="B109" s="13" t="s">
        <v>30</v>
      </c>
    </row>
    <row r="110" ht="18.75">
      <c r="B110" s="14" t="s">
        <v>31</v>
      </c>
    </row>
    <row r="111" spans="2:7" ht="18.75">
      <c r="B111" s="10" t="s">
        <v>32</v>
      </c>
      <c r="G111" s="10" t="s">
        <v>114</v>
      </c>
    </row>
    <row r="112" ht="15.75">
      <c r="B112" s="13" t="s">
        <v>33</v>
      </c>
    </row>
  </sheetData>
  <sheetProtection/>
  <mergeCells count="108">
    <mergeCell ref="D92:E92"/>
    <mergeCell ref="D93:E93"/>
    <mergeCell ref="F89:G89"/>
    <mergeCell ref="F90:G90"/>
    <mergeCell ref="D95:E95"/>
    <mergeCell ref="B48:L48"/>
    <mergeCell ref="B46:L47"/>
    <mergeCell ref="B32:F32"/>
    <mergeCell ref="B33:G33"/>
    <mergeCell ref="B34:K34"/>
    <mergeCell ref="B35:L35"/>
    <mergeCell ref="B36:L36"/>
    <mergeCell ref="D86:E86"/>
    <mergeCell ref="D87:E87"/>
    <mergeCell ref="F87:G87"/>
    <mergeCell ref="D94:E94"/>
    <mergeCell ref="D88:E88"/>
    <mergeCell ref="D89:E89"/>
    <mergeCell ref="D90:E90"/>
    <mergeCell ref="D91:E91"/>
    <mergeCell ref="F94:G94"/>
    <mergeCell ref="F88:G88"/>
    <mergeCell ref="D76:E80"/>
    <mergeCell ref="D81:E81"/>
    <mergeCell ref="D82:E82"/>
    <mergeCell ref="D83:E83"/>
    <mergeCell ref="D84:E84"/>
    <mergeCell ref="D85:E85"/>
    <mergeCell ref="F76:G80"/>
    <mergeCell ref="F81:G81"/>
    <mergeCell ref="F82:G82"/>
    <mergeCell ref="F83:G83"/>
    <mergeCell ref="F84:G84"/>
    <mergeCell ref="F85:G85"/>
    <mergeCell ref="F91:G91"/>
    <mergeCell ref="F93:G93"/>
    <mergeCell ref="I93:J93"/>
    <mergeCell ref="I94:J94"/>
    <mergeCell ref="I95:J95"/>
    <mergeCell ref="I90:J90"/>
    <mergeCell ref="I91:J91"/>
    <mergeCell ref="F95:G95"/>
    <mergeCell ref="A76:A80"/>
    <mergeCell ref="B55:E55"/>
    <mergeCell ref="F52:F54"/>
    <mergeCell ref="G52:G54"/>
    <mergeCell ref="H52:H54"/>
    <mergeCell ref="A46:A47"/>
    <mergeCell ref="A52:A54"/>
    <mergeCell ref="B52:E54"/>
    <mergeCell ref="C76:C80"/>
    <mergeCell ref="B76:B80"/>
    <mergeCell ref="B38:M38"/>
    <mergeCell ref="B40:L40"/>
    <mergeCell ref="B41:L41"/>
    <mergeCell ref="C43:L43"/>
    <mergeCell ref="B31:C31"/>
    <mergeCell ref="D31:P31"/>
    <mergeCell ref="N76:P77"/>
    <mergeCell ref="I76:J80"/>
    <mergeCell ref="I52:K52"/>
    <mergeCell ref="L52:N52"/>
    <mergeCell ref="B100:D100"/>
    <mergeCell ref="E100:G100"/>
    <mergeCell ref="H100:J100"/>
    <mergeCell ref="K100:M100"/>
    <mergeCell ref="I81:J81"/>
    <mergeCell ref="F86:G86"/>
    <mergeCell ref="I83:J83"/>
    <mergeCell ref="I84:J84"/>
    <mergeCell ref="M53:M54"/>
    <mergeCell ref="N53:N54"/>
    <mergeCell ref="J53:J54"/>
    <mergeCell ref="I53:I54"/>
    <mergeCell ref="L53:L54"/>
    <mergeCell ref="K53:K54"/>
    <mergeCell ref="B61:O61"/>
    <mergeCell ref="K76:M77"/>
    <mergeCell ref="B62:B64"/>
    <mergeCell ref="C62:C64"/>
    <mergeCell ref="D62:F62"/>
    <mergeCell ref="G62:I62"/>
    <mergeCell ref="J62:L62"/>
    <mergeCell ref="M62:P62"/>
    <mergeCell ref="F63:F64"/>
    <mergeCell ref="I63:I64"/>
    <mergeCell ref="L63:L64"/>
    <mergeCell ref="O63:P64"/>
    <mergeCell ref="O66:P66"/>
    <mergeCell ref="O67:P67"/>
    <mergeCell ref="O68:P68"/>
    <mergeCell ref="O69:P69"/>
    <mergeCell ref="B101:D101"/>
    <mergeCell ref="E101:G101"/>
    <mergeCell ref="H101:J101"/>
    <mergeCell ref="K101:M101"/>
    <mergeCell ref="I89:J89"/>
    <mergeCell ref="I82:J82"/>
    <mergeCell ref="D26:O26"/>
    <mergeCell ref="I85:J85"/>
    <mergeCell ref="I86:J86"/>
    <mergeCell ref="I87:J87"/>
    <mergeCell ref="H76:H80"/>
    <mergeCell ref="I88:J88"/>
    <mergeCell ref="I59:K59"/>
    <mergeCell ref="C59:E59"/>
    <mergeCell ref="C60:E60"/>
    <mergeCell ref="O65:P65"/>
  </mergeCells>
  <printOptions/>
  <pageMargins left="0.43" right="0.7874015748031497" top="0.23" bottom="0.3937007874015748" header="0" footer="0"/>
  <pageSetup horizontalDpi="600" verticalDpi="600" orientation="landscape" paperSize="9" scale="65" r:id="rId1"/>
  <rowBreaks count="3" manualBreakCount="3">
    <brk id="44" max="15" man="1"/>
    <brk id="96" max="15" man="1"/>
    <brk id="11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P126"/>
  <sheetViews>
    <sheetView tabSelected="1" view="pageBreakPreview" zoomScale="85" zoomScaleSheetLayoutView="85" zoomScalePageLayoutView="0" workbookViewId="0" topLeftCell="A1">
      <selection activeCell="B121" sqref="B121:M126"/>
    </sheetView>
  </sheetViews>
  <sheetFormatPr defaultColWidth="9.00390625" defaultRowHeight="12.75"/>
  <cols>
    <col min="1" max="1" width="5.25390625" style="13" customWidth="1"/>
    <col min="2" max="2" width="23.75390625" style="13" customWidth="1"/>
    <col min="3" max="3" width="14.25390625" style="13" customWidth="1"/>
    <col min="4" max="4" width="11.75390625" style="13" customWidth="1"/>
    <col min="5" max="5" width="14.25390625" style="13" customWidth="1"/>
    <col min="6" max="6" width="14.75390625" style="13" customWidth="1"/>
    <col min="7" max="7" width="10.75390625" style="13" customWidth="1"/>
    <col min="8" max="8" width="13.375" style="13" customWidth="1"/>
    <col min="9" max="9" width="12.875" style="13" customWidth="1"/>
    <col min="10" max="10" width="14.125" style="13" customWidth="1"/>
    <col min="11" max="11" width="11.00390625" style="13" customWidth="1"/>
    <col min="12" max="12" width="9.125" style="13" customWidth="1"/>
    <col min="13" max="13" width="10.375" style="13" customWidth="1"/>
    <col min="14" max="16384" width="9.125" style="13" customWidth="1"/>
  </cols>
  <sheetData>
    <row r="1" ht="15.75">
      <c r="J1" s="16" t="s">
        <v>0</v>
      </c>
    </row>
    <row r="2" ht="15.75">
      <c r="J2" s="16" t="s">
        <v>1</v>
      </c>
    </row>
    <row r="3" ht="15.75">
      <c r="J3" s="16" t="s">
        <v>0</v>
      </c>
    </row>
    <row r="4" ht="15.75">
      <c r="J4" s="16" t="s">
        <v>1</v>
      </c>
    </row>
    <row r="5" ht="15.75">
      <c r="J5" s="16" t="s">
        <v>2</v>
      </c>
    </row>
    <row r="6" ht="15.75">
      <c r="J6" s="16" t="s">
        <v>201</v>
      </c>
    </row>
    <row r="7" ht="15.75">
      <c r="B7" s="113"/>
    </row>
    <row r="8" ht="15.75">
      <c r="B8" s="113"/>
    </row>
    <row r="9" spans="1:16" ht="18.75">
      <c r="A9" s="14"/>
      <c r="B9" s="14"/>
      <c r="C9" s="14"/>
      <c r="D9" s="14"/>
      <c r="E9" s="14"/>
      <c r="F9" s="175" t="s">
        <v>202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8.75">
      <c r="A10" s="14"/>
      <c r="B10" s="175"/>
      <c r="C10" s="369" t="s">
        <v>203</v>
      </c>
      <c r="D10" s="369"/>
      <c r="E10" s="369"/>
      <c r="F10" s="369"/>
      <c r="G10" s="369"/>
      <c r="H10" s="369"/>
      <c r="I10" s="369"/>
      <c r="J10" s="369"/>
      <c r="K10" s="14"/>
      <c r="L10" s="14"/>
      <c r="M10" s="14"/>
      <c r="N10" s="14"/>
      <c r="O10" s="14"/>
      <c r="P10" s="14"/>
    </row>
    <row r="11" spans="1:16" ht="18.75">
      <c r="A11" s="14"/>
      <c r="B11" s="14"/>
      <c r="C11" s="14"/>
      <c r="D11" s="369" t="s">
        <v>204</v>
      </c>
      <c r="E11" s="369"/>
      <c r="F11" s="369"/>
      <c r="G11" s="369"/>
      <c r="H11" s="369"/>
      <c r="I11" s="14"/>
      <c r="J11" s="14"/>
      <c r="K11" s="14"/>
      <c r="L11" s="14"/>
      <c r="M11" s="14"/>
      <c r="N11" s="14"/>
      <c r="O11" s="14"/>
      <c r="P11" s="14"/>
    </row>
    <row r="12" ht="15.75">
      <c r="B12" s="113" t="s">
        <v>57</v>
      </c>
    </row>
    <row r="13" spans="1:7" ht="18.75">
      <c r="A13" s="13" t="s">
        <v>137</v>
      </c>
      <c r="B13" s="107">
        <v>1500000</v>
      </c>
      <c r="C13" s="109" t="s">
        <v>134</v>
      </c>
      <c r="D13" s="108"/>
      <c r="E13" s="108"/>
      <c r="F13" s="108"/>
      <c r="G13" s="108"/>
    </row>
    <row r="14" spans="2:7" ht="15.75">
      <c r="B14" s="106" t="s">
        <v>9</v>
      </c>
      <c r="C14" s="7"/>
      <c r="D14" s="7"/>
      <c r="E14" s="7"/>
      <c r="F14" s="7"/>
      <c r="G14" s="7"/>
    </row>
    <row r="15" spans="1:7" ht="18.75">
      <c r="A15" s="13" t="s">
        <v>136</v>
      </c>
      <c r="B15" s="107">
        <v>1510000</v>
      </c>
      <c r="C15" s="109" t="s">
        <v>134</v>
      </c>
      <c r="D15" s="108"/>
      <c r="E15" s="108"/>
      <c r="F15" s="108"/>
      <c r="G15" s="108"/>
    </row>
    <row r="16" spans="2:7" ht="15.75">
      <c r="B16" s="114" t="s">
        <v>10</v>
      </c>
      <c r="C16" s="115"/>
      <c r="D16" s="115"/>
      <c r="E16" s="115"/>
      <c r="F16" s="7"/>
      <c r="G16" s="7"/>
    </row>
    <row r="17" spans="1:16" ht="48.75" customHeight="1">
      <c r="A17" s="173" t="s">
        <v>135</v>
      </c>
      <c r="B17" s="107">
        <f>паспорт!B26</f>
        <v>1513181</v>
      </c>
      <c r="C17" s="150">
        <f>паспорт!C26</f>
        <v>1010</v>
      </c>
      <c r="D17" s="370" t="str">
        <f>паспорт!D26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E17" s="370"/>
      <c r="F17" s="370"/>
      <c r="G17" s="370"/>
      <c r="H17" s="371"/>
      <c r="I17" s="371"/>
      <c r="J17" s="370"/>
      <c r="K17" s="370"/>
      <c r="L17" s="370"/>
      <c r="M17" s="370"/>
      <c r="N17" s="370"/>
      <c r="O17" s="370"/>
      <c r="P17" s="173"/>
    </row>
    <row r="18" spans="2:7" ht="15.75">
      <c r="B18" s="114" t="s">
        <v>205</v>
      </c>
      <c r="C18" s="115"/>
      <c r="D18" s="115"/>
      <c r="E18" s="115"/>
      <c r="F18" s="115"/>
      <c r="G18" s="7"/>
    </row>
    <row r="19" spans="2:7" ht="33" customHeight="1">
      <c r="B19" s="110"/>
      <c r="C19" s="109"/>
      <c r="D19" s="109"/>
      <c r="E19" s="109"/>
      <c r="F19" s="109"/>
      <c r="G19" s="109"/>
    </row>
    <row r="20" ht="15.75">
      <c r="B20" s="2"/>
    </row>
    <row r="22" spans="1:2" ht="15.75">
      <c r="A22" s="13" t="s">
        <v>138</v>
      </c>
      <c r="B22" s="2" t="s">
        <v>206</v>
      </c>
    </row>
    <row r="23" ht="16.5" thickBot="1">
      <c r="J23" s="2" t="s">
        <v>115</v>
      </c>
    </row>
    <row r="24" spans="1:10" ht="15.75">
      <c r="A24" s="367" t="s">
        <v>116</v>
      </c>
      <c r="B24" s="359"/>
      <c r="C24" s="359"/>
      <c r="D24" s="359"/>
      <c r="E24" s="359" t="s">
        <v>207</v>
      </c>
      <c r="F24" s="359"/>
      <c r="G24" s="359"/>
      <c r="H24" s="359" t="s">
        <v>117</v>
      </c>
      <c r="I24" s="359"/>
      <c r="J24" s="360"/>
    </row>
    <row r="25" spans="1:10" ht="31.5">
      <c r="A25" s="368" t="s">
        <v>118</v>
      </c>
      <c r="B25" s="327"/>
      <c r="C25" s="177" t="s">
        <v>119</v>
      </c>
      <c r="D25" s="177" t="s">
        <v>120</v>
      </c>
      <c r="E25" s="177" t="s">
        <v>118</v>
      </c>
      <c r="F25" s="177" t="s">
        <v>119</v>
      </c>
      <c r="G25" s="177" t="s">
        <v>120</v>
      </c>
      <c r="H25" s="177" t="s">
        <v>118</v>
      </c>
      <c r="I25" s="177" t="s">
        <v>119</v>
      </c>
      <c r="J25" s="178" t="s">
        <v>120</v>
      </c>
    </row>
    <row r="26" spans="1:10" ht="30" customHeight="1">
      <c r="A26" s="368">
        <v>1</v>
      </c>
      <c r="B26" s="327"/>
      <c r="C26" s="177">
        <v>2</v>
      </c>
      <c r="D26" s="177">
        <v>3</v>
      </c>
      <c r="E26" s="177">
        <v>4</v>
      </c>
      <c r="F26" s="177">
        <v>5</v>
      </c>
      <c r="G26" s="177">
        <v>6</v>
      </c>
      <c r="H26" s="177">
        <v>7</v>
      </c>
      <c r="I26" s="177">
        <v>8</v>
      </c>
      <c r="J26" s="178">
        <v>9</v>
      </c>
    </row>
    <row r="27" spans="1:10" ht="16.5" thickBot="1">
      <c r="A27" s="365">
        <v>320.97</v>
      </c>
      <c r="B27" s="366"/>
      <c r="C27" s="179"/>
      <c r="D27" s="180">
        <f>A27+C27</f>
        <v>320.97</v>
      </c>
      <c r="E27" s="180">
        <v>319.67145</v>
      </c>
      <c r="F27" s="179"/>
      <c r="G27" s="180">
        <f>E27+F27</f>
        <v>319.67145</v>
      </c>
      <c r="H27" s="180">
        <f>+A27-E27</f>
        <v>1.2985500000000343</v>
      </c>
      <c r="I27" s="180">
        <f>+C27-F27</f>
        <v>0</v>
      </c>
      <c r="J27" s="181">
        <f>D27-G27</f>
        <v>1.2985500000000343</v>
      </c>
    </row>
    <row r="28" ht="15.75">
      <c r="B28" s="2" t="s">
        <v>121</v>
      </c>
    </row>
    <row r="29" ht="15.75">
      <c r="B29" s="2"/>
    </row>
    <row r="30" spans="1:2" ht="15.75">
      <c r="A30" s="13" t="s">
        <v>139</v>
      </c>
      <c r="B30" s="2" t="s">
        <v>208</v>
      </c>
    </row>
    <row r="31" ht="16.5" thickBot="1">
      <c r="M31" s="2" t="s">
        <v>115</v>
      </c>
    </row>
    <row r="32" spans="1:13" ht="15.75">
      <c r="A32" s="367" t="s">
        <v>13</v>
      </c>
      <c r="B32" s="359" t="s">
        <v>209</v>
      </c>
      <c r="C32" s="359" t="s">
        <v>210</v>
      </c>
      <c r="D32" s="359" t="s">
        <v>211</v>
      </c>
      <c r="E32" s="359" t="s">
        <v>127</v>
      </c>
      <c r="F32" s="359"/>
      <c r="G32" s="359"/>
      <c r="H32" s="359" t="s">
        <v>212</v>
      </c>
      <c r="I32" s="359"/>
      <c r="J32" s="359"/>
      <c r="K32" s="359" t="s">
        <v>117</v>
      </c>
      <c r="L32" s="359"/>
      <c r="M32" s="360"/>
    </row>
    <row r="33" spans="1:13" ht="47.25">
      <c r="A33" s="368"/>
      <c r="B33" s="327"/>
      <c r="C33" s="327"/>
      <c r="D33" s="327"/>
      <c r="E33" s="122" t="s">
        <v>118</v>
      </c>
      <c r="F33" s="177" t="s">
        <v>119</v>
      </c>
      <c r="G33" s="122" t="s">
        <v>120</v>
      </c>
      <c r="H33" s="122" t="s">
        <v>118</v>
      </c>
      <c r="I33" s="122" t="s">
        <v>119</v>
      </c>
      <c r="J33" s="122" t="s">
        <v>120</v>
      </c>
      <c r="K33" s="122" t="s">
        <v>118</v>
      </c>
      <c r="L33" s="177" t="s">
        <v>119</v>
      </c>
      <c r="M33" s="182" t="s">
        <v>120</v>
      </c>
    </row>
    <row r="34" spans="1:13" ht="21.75" customHeight="1">
      <c r="A34" s="176">
        <v>1</v>
      </c>
      <c r="B34" s="177">
        <v>2</v>
      </c>
      <c r="C34" s="177">
        <v>3</v>
      </c>
      <c r="D34" s="177">
        <v>4</v>
      </c>
      <c r="E34" s="122">
        <v>5</v>
      </c>
      <c r="F34" s="177">
        <v>6</v>
      </c>
      <c r="G34" s="122">
        <v>7</v>
      </c>
      <c r="H34" s="122">
        <v>8</v>
      </c>
      <c r="I34" s="122">
        <v>9</v>
      </c>
      <c r="J34" s="122">
        <v>10</v>
      </c>
      <c r="K34" s="122">
        <v>11</v>
      </c>
      <c r="L34" s="177">
        <v>12</v>
      </c>
      <c r="M34" s="182">
        <v>13</v>
      </c>
    </row>
    <row r="35" spans="1:13" ht="89.25">
      <c r="A35" s="176"/>
      <c r="B35" s="183">
        <f>B17</f>
        <v>1513181</v>
      </c>
      <c r="C35" s="183">
        <f>C17</f>
        <v>1010</v>
      </c>
      <c r="D35" s="184" t="s">
        <v>213</v>
      </c>
      <c r="E35" s="185">
        <f>+A27</f>
        <v>320.97</v>
      </c>
      <c r="F35" s="183"/>
      <c r="G35" s="122">
        <f>E35+F35</f>
        <v>320.97</v>
      </c>
      <c r="H35" s="186">
        <f>+E27</f>
        <v>319.67145</v>
      </c>
      <c r="I35" s="122"/>
      <c r="J35" s="186">
        <f>H35+I35</f>
        <v>319.67145</v>
      </c>
      <c r="K35" s="186">
        <f aca="true" t="shared" si="0" ref="I35:M37">E35-H35</f>
        <v>1.2985500000000343</v>
      </c>
      <c r="L35" s="186">
        <f t="shared" si="0"/>
        <v>0</v>
      </c>
      <c r="M35" s="187">
        <f t="shared" si="0"/>
        <v>1.2985500000000343</v>
      </c>
    </row>
    <row r="36" spans="1:13" ht="16.5" customHeight="1">
      <c r="A36" s="188"/>
      <c r="B36" s="142"/>
      <c r="C36" s="122"/>
      <c r="D36" s="177"/>
      <c r="E36" s="122">
        <f>C36+D36</f>
        <v>0</v>
      </c>
      <c r="F36" s="122"/>
      <c r="G36" s="122"/>
      <c r="H36" s="122">
        <f>F36+G36</f>
        <v>0</v>
      </c>
      <c r="I36" s="122">
        <f t="shared" si="0"/>
        <v>0</v>
      </c>
      <c r="J36" s="122">
        <f t="shared" si="0"/>
        <v>0</v>
      </c>
      <c r="K36" s="122">
        <f t="shared" si="0"/>
        <v>0</v>
      </c>
      <c r="L36" s="165"/>
      <c r="M36" s="189"/>
    </row>
    <row r="37" spans="1:13" ht="16.5" customHeight="1" hidden="1" thickBot="1">
      <c r="A37" s="188"/>
      <c r="B37" s="142"/>
      <c r="C37" s="122"/>
      <c r="D37" s="177"/>
      <c r="E37" s="122">
        <f>C37+D37</f>
        <v>0</v>
      </c>
      <c r="F37" s="122"/>
      <c r="G37" s="122"/>
      <c r="H37" s="122">
        <f>F37+G37</f>
        <v>0</v>
      </c>
      <c r="I37" s="122">
        <f t="shared" si="0"/>
        <v>0</v>
      </c>
      <c r="J37" s="122">
        <f t="shared" si="0"/>
        <v>0</v>
      </c>
      <c r="K37" s="122">
        <f t="shared" si="0"/>
        <v>0</v>
      </c>
      <c r="L37" s="165"/>
      <c r="M37" s="189"/>
    </row>
    <row r="38" spans="1:13" ht="16.5" customHeight="1" hidden="1" thickBot="1">
      <c r="A38" s="190"/>
      <c r="B38" s="191"/>
      <c r="C38" s="191"/>
      <c r="D38" s="184" t="s">
        <v>214</v>
      </c>
      <c r="E38" s="183"/>
      <c r="F38" s="183"/>
      <c r="G38" s="191"/>
      <c r="H38" s="191"/>
      <c r="I38" s="191"/>
      <c r="J38" s="191"/>
      <c r="K38" s="191"/>
      <c r="L38" s="191"/>
      <c r="M38" s="189"/>
    </row>
    <row r="39" spans="1:16" ht="15.75" customHeight="1" hidden="1">
      <c r="A39" s="192"/>
      <c r="B39" s="193"/>
      <c r="C39" s="193"/>
      <c r="D39" s="193" t="s">
        <v>215</v>
      </c>
      <c r="E39" s="194">
        <f>+E35</f>
        <v>320.97</v>
      </c>
      <c r="F39" s="193"/>
      <c r="G39" s="193">
        <f>+G35</f>
        <v>320.97</v>
      </c>
      <c r="H39" s="194">
        <f>+H35</f>
        <v>319.67145</v>
      </c>
      <c r="I39" s="193"/>
      <c r="J39" s="194">
        <f>+J35</f>
        <v>319.67145</v>
      </c>
      <c r="K39" s="194">
        <f>+K35</f>
        <v>1.2985500000000343</v>
      </c>
      <c r="L39" s="193"/>
      <c r="M39" s="195">
        <f>+M35</f>
        <v>1.2985500000000343</v>
      </c>
      <c r="N39" s="196"/>
      <c r="O39" s="196"/>
      <c r="P39" s="196"/>
    </row>
    <row r="40" ht="18.75">
      <c r="B40" s="12"/>
    </row>
    <row r="41" spans="1:14" ht="15.75">
      <c r="A41" s="13" t="s">
        <v>140</v>
      </c>
      <c r="B41" s="361" t="s">
        <v>216</v>
      </c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</row>
    <row r="42" ht="16.5" thickBot="1">
      <c r="L42" s="2" t="s">
        <v>115</v>
      </c>
    </row>
    <row r="43" spans="1:12" ht="19.5" customHeight="1">
      <c r="A43" s="362" t="s">
        <v>217</v>
      </c>
      <c r="B43" s="363"/>
      <c r="C43" s="363"/>
      <c r="D43" s="363" t="s">
        <v>133</v>
      </c>
      <c r="E43" s="363"/>
      <c r="F43" s="363"/>
      <c r="G43" s="363" t="s">
        <v>212</v>
      </c>
      <c r="H43" s="363"/>
      <c r="I43" s="363"/>
      <c r="J43" s="363" t="s">
        <v>117</v>
      </c>
      <c r="K43" s="363"/>
      <c r="L43" s="364"/>
    </row>
    <row r="44" spans="1:12" ht="15.75">
      <c r="A44" s="337"/>
      <c r="B44" s="338"/>
      <c r="C44" s="338"/>
      <c r="D44" s="338" t="s">
        <v>118</v>
      </c>
      <c r="E44" s="338" t="s">
        <v>119</v>
      </c>
      <c r="F44" s="338" t="s">
        <v>120</v>
      </c>
      <c r="G44" s="338" t="s">
        <v>118</v>
      </c>
      <c r="H44" s="338" t="s">
        <v>119</v>
      </c>
      <c r="I44" s="338" t="s">
        <v>120</v>
      </c>
      <c r="J44" s="338" t="s">
        <v>118</v>
      </c>
      <c r="K44" s="338" t="str">
        <f>H44</f>
        <v>Спеціальний фонд</v>
      </c>
      <c r="L44" s="339" t="s">
        <v>120</v>
      </c>
    </row>
    <row r="45" spans="1:12" ht="45.75" customHeight="1">
      <c r="A45" s="337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9"/>
    </row>
    <row r="46" spans="1:12" ht="15.75" customHeight="1">
      <c r="A46" s="337">
        <v>1</v>
      </c>
      <c r="B46" s="338"/>
      <c r="C46" s="338"/>
      <c r="D46" s="197">
        <v>2</v>
      </c>
      <c r="E46" s="197">
        <v>3</v>
      </c>
      <c r="F46" s="197">
        <v>4</v>
      </c>
      <c r="G46" s="197">
        <v>5</v>
      </c>
      <c r="H46" s="197">
        <v>6</v>
      </c>
      <c r="I46" s="197">
        <v>7</v>
      </c>
      <c r="J46" s="197">
        <v>8</v>
      </c>
      <c r="K46" s="197">
        <v>9</v>
      </c>
      <c r="L46" s="198">
        <v>10</v>
      </c>
    </row>
    <row r="47" spans="1:12" ht="15.75">
      <c r="A47" s="351" t="s">
        <v>218</v>
      </c>
      <c r="B47" s="352"/>
      <c r="C47" s="353"/>
      <c r="D47" s="199">
        <f>+E35</f>
        <v>320.97</v>
      </c>
      <c r="E47" s="197"/>
      <c r="F47" s="197">
        <f>+G35</f>
        <v>320.97</v>
      </c>
      <c r="G47" s="199">
        <f>+H35</f>
        <v>319.67145</v>
      </c>
      <c r="H47" s="197"/>
      <c r="I47" s="199">
        <f>+J35</f>
        <v>319.67145</v>
      </c>
      <c r="J47" s="199">
        <f>+K35</f>
        <v>1.2985500000000343</v>
      </c>
      <c r="K47" s="197"/>
      <c r="L47" s="200">
        <f>+M35</f>
        <v>1.2985500000000343</v>
      </c>
    </row>
    <row r="48" spans="1:12" ht="25.5" customHeight="1">
      <c r="A48" s="201"/>
      <c r="B48" s="197"/>
      <c r="C48" s="202" t="s">
        <v>122</v>
      </c>
      <c r="D48" s="197"/>
      <c r="E48" s="197"/>
      <c r="F48" s="197"/>
      <c r="G48" s="197"/>
      <c r="H48" s="197"/>
      <c r="I48" s="197"/>
      <c r="J48" s="197"/>
      <c r="K48" s="197"/>
      <c r="L48" s="198"/>
    </row>
    <row r="49" spans="1:12" ht="78.75">
      <c r="A49" s="201"/>
      <c r="B49" s="197"/>
      <c r="C49" s="202" t="s">
        <v>123</v>
      </c>
      <c r="D49" s="197"/>
      <c r="E49" s="197"/>
      <c r="F49" s="197"/>
      <c r="G49" s="197"/>
      <c r="H49" s="197"/>
      <c r="I49" s="197"/>
      <c r="J49" s="197"/>
      <c r="K49" s="197"/>
      <c r="L49" s="198"/>
    </row>
    <row r="50" spans="1:16" ht="54" customHeight="1" thickBot="1">
      <c r="A50" s="203"/>
      <c r="B50" s="204" t="s">
        <v>215</v>
      </c>
      <c r="C50" s="204"/>
      <c r="D50" s="205">
        <f>+D47</f>
        <v>320.97</v>
      </c>
      <c r="E50" s="206"/>
      <c r="F50" s="206">
        <f>+F47</f>
        <v>320.97</v>
      </c>
      <c r="G50" s="205">
        <f>+G47</f>
        <v>319.67145</v>
      </c>
      <c r="H50" s="206"/>
      <c r="I50" s="205">
        <f>+I47</f>
        <v>319.67145</v>
      </c>
      <c r="J50" s="205">
        <f>+J47</f>
        <v>1.2985500000000343</v>
      </c>
      <c r="K50" s="206"/>
      <c r="L50" s="207">
        <f>+L47</f>
        <v>1.2985500000000343</v>
      </c>
      <c r="M50" s="208"/>
      <c r="N50" s="208"/>
      <c r="O50" s="208"/>
      <c r="P50" s="208"/>
    </row>
    <row r="51" ht="15.75">
      <c r="B51" s="2"/>
    </row>
    <row r="52" spans="1:14" ht="15.75">
      <c r="A52" s="13" t="s">
        <v>141</v>
      </c>
      <c r="B52" s="354" t="s">
        <v>219</v>
      </c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</row>
    <row r="53" spans="1:14" ht="32.25" customHeight="1" hidden="1" thickBot="1">
      <c r="A53" s="310" t="s">
        <v>13</v>
      </c>
      <c r="B53" s="312" t="s">
        <v>209</v>
      </c>
      <c r="C53" s="312" t="s">
        <v>124</v>
      </c>
      <c r="D53" s="312" t="s">
        <v>125</v>
      </c>
      <c r="E53" s="312" t="s">
        <v>126</v>
      </c>
      <c r="F53" s="312"/>
      <c r="G53" s="312" t="s">
        <v>127</v>
      </c>
      <c r="H53" s="312"/>
      <c r="I53" s="312" t="s">
        <v>220</v>
      </c>
      <c r="J53" s="355"/>
      <c r="K53" s="355"/>
      <c r="L53" s="312" t="s">
        <v>117</v>
      </c>
      <c r="M53" s="312"/>
      <c r="N53" s="357"/>
    </row>
    <row r="54" spans="1:14" ht="79.5" customHeight="1" hidden="1" thickBot="1">
      <c r="A54" s="311"/>
      <c r="B54" s="313"/>
      <c r="C54" s="313"/>
      <c r="D54" s="313"/>
      <c r="E54" s="313"/>
      <c r="F54" s="313"/>
      <c r="G54" s="313"/>
      <c r="H54" s="313"/>
      <c r="I54" s="356"/>
      <c r="J54" s="356"/>
      <c r="K54" s="356"/>
      <c r="L54" s="313"/>
      <c r="M54" s="313"/>
      <c r="N54" s="358"/>
    </row>
    <row r="55" spans="1:14" ht="15.75">
      <c r="A55" s="311"/>
      <c r="B55" s="313"/>
      <c r="C55" s="313"/>
      <c r="D55" s="313"/>
      <c r="E55" s="313"/>
      <c r="F55" s="313"/>
      <c r="G55" s="313"/>
      <c r="H55" s="313"/>
      <c r="I55" s="356"/>
      <c r="J55" s="356"/>
      <c r="K55" s="356"/>
      <c r="L55" s="313"/>
      <c r="M55" s="313"/>
      <c r="N55" s="358"/>
    </row>
    <row r="56" spans="1:14" ht="16.5" thickBot="1">
      <c r="A56" s="211">
        <v>1</v>
      </c>
      <c r="B56" s="372">
        <f>B35</f>
        <v>1513181</v>
      </c>
      <c r="C56" s="212" t="s">
        <v>18</v>
      </c>
      <c r="D56" s="213"/>
      <c r="E56" s="347"/>
      <c r="F56" s="347"/>
      <c r="G56" s="347"/>
      <c r="H56" s="347"/>
      <c r="I56" s="327"/>
      <c r="J56" s="327"/>
      <c r="K56" s="327"/>
      <c r="L56" s="327"/>
      <c r="M56" s="327"/>
      <c r="N56" s="331"/>
    </row>
    <row r="57" spans="1:14" ht="72.75" customHeight="1" thickBot="1">
      <c r="A57" s="211"/>
      <c r="B57" s="372"/>
      <c r="C57" s="214" t="str">
        <f>паспорт!B82</f>
        <v>чисельність осіб, які звернулись за призначенням компенсації</v>
      </c>
      <c r="D57" s="215" t="s">
        <v>160</v>
      </c>
      <c r="E57" s="329" t="s">
        <v>221</v>
      </c>
      <c r="F57" s="329"/>
      <c r="G57" s="348">
        <v>153</v>
      </c>
      <c r="H57" s="348"/>
      <c r="I57" s="343">
        <v>153</v>
      </c>
      <c r="J57" s="343"/>
      <c r="K57" s="343"/>
      <c r="L57" s="349">
        <f>G57-I57</f>
        <v>0</v>
      </c>
      <c r="M57" s="349"/>
      <c r="N57" s="350"/>
    </row>
    <row r="58" spans="1:14" ht="65.25" customHeight="1">
      <c r="A58" s="211"/>
      <c r="B58" s="372"/>
      <c r="C58" s="216" t="str">
        <f>паспорт!B83</f>
        <v>чисельність фізичних осіб, яким призначено компенсацію за надання соціальних послуг</v>
      </c>
      <c r="D58" s="215" t="s">
        <v>160</v>
      </c>
      <c r="E58" s="329" t="s">
        <v>221</v>
      </c>
      <c r="F58" s="329"/>
      <c r="G58" s="348">
        <v>153</v>
      </c>
      <c r="H58" s="348"/>
      <c r="I58" s="327">
        <v>153</v>
      </c>
      <c r="J58" s="327"/>
      <c r="K58" s="327"/>
      <c r="L58" s="349">
        <f>G58-I58</f>
        <v>0</v>
      </c>
      <c r="M58" s="349"/>
      <c r="N58" s="350"/>
    </row>
    <row r="59" spans="1:14" ht="15.75" hidden="1">
      <c r="A59" s="211"/>
      <c r="B59" s="372"/>
      <c r="C59" s="216"/>
      <c r="D59" s="215"/>
      <c r="E59" s="329"/>
      <c r="F59" s="329"/>
      <c r="G59" s="340"/>
      <c r="H59" s="340"/>
      <c r="I59" s="327"/>
      <c r="J59" s="327"/>
      <c r="K59" s="327"/>
      <c r="L59" s="341"/>
      <c r="M59" s="327"/>
      <c r="N59" s="331"/>
    </row>
    <row r="60" spans="1:14" ht="15.75" hidden="1">
      <c r="A60" s="211"/>
      <c r="B60" s="372"/>
      <c r="C60" s="217"/>
      <c r="D60" s="215"/>
      <c r="E60" s="329"/>
      <c r="F60" s="329"/>
      <c r="G60" s="340"/>
      <c r="H60" s="340"/>
      <c r="I60" s="327"/>
      <c r="J60" s="327"/>
      <c r="K60" s="327"/>
      <c r="L60" s="341"/>
      <c r="M60" s="327"/>
      <c r="N60" s="331"/>
    </row>
    <row r="61" spans="1:14" ht="36.75" customHeight="1" hidden="1">
      <c r="A61" s="211"/>
      <c r="B61" s="372"/>
      <c r="C61" s="217"/>
      <c r="D61" s="215"/>
      <c r="E61" s="329"/>
      <c r="F61" s="329"/>
      <c r="G61" s="340"/>
      <c r="H61" s="340"/>
      <c r="I61" s="327"/>
      <c r="J61" s="327"/>
      <c r="K61" s="327"/>
      <c r="L61" s="341"/>
      <c r="M61" s="327"/>
      <c r="N61" s="331"/>
    </row>
    <row r="62" spans="1:14" ht="35.25" customHeight="1" hidden="1">
      <c r="A62" s="211"/>
      <c r="B62" s="372"/>
      <c r="C62" s="217"/>
      <c r="D62" s="215"/>
      <c r="E62" s="329"/>
      <c r="F62" s="329"/>
      <c r="G62" s="340"/>
      <c r="H62" s="340"/>
      <c r="I62" s="327"/>
      <c r="J62" s="327"/>
      <c r="K62" s="327"/>
      <c r="L62" s="341"/>
      <c r="M62" s="327"/>
      <c r="N62" s="331"/>
    </row>
    <row r="63" spans="1:14" ht="15.75" customHeight="1" hidden="1">
      <c r="A63" s="211"/>
      <c r="B63" s="372"/>
      <c r="C63" s="217"/>
      <c r="D63" s="215"/>
      <c r="E63" s="329"/>
      <c r="F63" s="329"/>
      <c r="G63" s="340"/>
      <c r="H63" s="340"/>
      <c r="I63" s="327"/>
      <c r="J63" s="327"/>
      <c r="K63" s="327"/>
      <c r="L63" s="341"/>
      <c r="M63" s="327"/>
      <c r="N63" s="331"/>
    </row>
    <row r="64" spans="1:14" ht="15.75" hidden="1">
      <c r="A64" s="211"/>
      <c r="B64" s="372"/>
      <c r="C64" s="218"/>
      <c r="D64" s="215"/>
      <c r="E64" s="329"/>
      <c r="F64" s="329"/>
      <c r="G64" s="340"/>
      <c r="H64" s="340"/>
      <c r="I64" s="327"/>
      <c r="J64" s="327"/>
      <c r="K64" s="327"/>
      <c r="L64" s="341"/>
      <c r="M64" s="327"/>
      <c r="N64" s="331"/>
    </row>
    <row r="65" spans="1:14" ht="15.75">
      <c r="A65" s="337" t="s">
        <v>222</v>
      </c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9"/>
    </row>
    <row r="66" spans="1:14" ht="34.5" customHeight="1">
      <c r="A66" s="211"/>
      <c r="B66" s="345"/>
      <c r="C66" s="212" t="s">
        <v>19</v>
      </c>
      <c r="D66" s="213"/>
      <c r="E66" s="346"/>
      <c r="F66" s="346"/>
      <c r="G66" s="347"/>
      <c r="H66" s="347"/>
      <c r="I66" s="327"/>
      <c r="J66" s="327"/>
      <c r="K66" s="327"/>
      <c r="L66" s="327"/>
      <c r="M66" s="327"/>
      <c r="N66" s="331"/>
    </row>
    <row r="67" spans="1:14" ht="99" customHeight="1">
      <c r="A67" s="211"/>
      <c r="B67" s="345"/>
      <c r="C67" s="112" t="s">
        <v>188</v>
      </c>
      <c r="D67" s="219" t="s">
        <v>160</v>
      </c>
      <c r="E67" s="329" t="s">
        <v>221</v>
      </c>
      <c r="F67" s="329"/>
      <c r="G67" s="239">
        <v>153</v>
      </c>
      <c r="H67" s="240"/>
      <c r="I67" s="262">
        <v>153</v>
      </c>
      <c r="J67" s="262"/>
      <c r="K67" s="262"/>
      <c r="L67" s="343">
        <f>+G67-I67</f>
        <v>0</v>
      </c>
      <c r="M67" s="343"/>
      <c r="N67" s="344"/>
    </row>
    <row r="68" spans="1:14" ht="28.5" customHeight="1">
      <c r="A68" s="211"/>
      <c r="B68" s="345"/>
      <c r="C68" s="116" t="s">
        <v>147</v>
      </c>
      <c r="D68" s="219" t="s">
        <v>160</v>
      </c>
      <c r="E68" s="329" t="s">
        <v>221</v>
      </c>
      <c r="F68" s="329"/>
      <c r="G68" s="239">
        <v>61</v>
      </c>
      <c r="H68" s="240"/>
      <c r="I68" s="327">
        <v>61</v>
      </c>
      <c r="J68" s="327"/>
      <c r="K68" s="327"/>
      <c r="L68" s="343">
        <f aca="true" t="shared" si="1" ref="L68:L74">+G68-I68</f>
        <v>0</v>
      </c>
      <c r="M68" s="343"/>
      <c r="N68" s="344"/>
    </row>
    <row r="69" spans="1:14" ht="33.75" customHeight="1">
      <c r="A69" s="211"/>
      <c r="B69" s="345"/>
      <c r="C69" s="236" t="s">
        <v>148</v>
      </c>
      <c r="D69" s="219" t="s">
        <v>160</v>
      </c>
      <c r="E69" s="329" t="s">
        <v>221</v>
      </c>
      <c r="F69" s="329"/>
      <c r="G69" s="239">
        <v>66</v>
      </c>
      <c r="H69" s="240"/>
      <c r="I69" s="327">
        <v>66</v>
      </c>
      <c r="J69" s="327"/>
      <c r="K69" s="327"/>
      <c r="L69" s="343">
        <f t="shared" si="1"/>
        <v>0</v>
      </c>
      <c r="M69" s="343"/>
      <c r="N69" s="344"/>
    </row>
    <row r="70" spans="1:14" ht="15.75">
      <c r="A70" s="211"/>
      <c r="B70" s="345"/>
      <c r="C70" s="116" t="s">
        <v>149</v>
      </c>
      <c r="D70" s="219" t="s">
        <v>160</v>
      </c>
      <c r="E70" s="329" t="s">
        <v>221</v>
      </c>
      <c r="F70" s="329"/>
      <c r="G70" s="239">
        <v>22</v>
      </c>
      <c r="H70" s="240"/>
      <c r="I70" s="327">
        <v>22</v>
      </c>
      <c r="J70" s="327"/>
      <c r="K70" s="327"/>
      <c r="L70" s="343">
        <f t="shared" si="1"/>
        <v>0</v>
      </c>
      <c r="M70" s="343"/>
      <c r="N70" s="344"/>
    </row>
    <row r="71" spans="1:14" ht="15.75">
      <c r="A71" s="211"/>
      <c r="B71" s="345"/>
      <c r="C71" s="116" t="s">
        <v>150</v>
      </c>
      <c r="D71" s="219" t="s">
        <v>160</v>
      </c>
      <c r="E71" s="329" t="s">
        <v>221</v>
      </c>
      <c r="F71" s="329"/>
      <c r="G71" s="239">
        <v>0</v>
      </c>
      <c r="H71" s="240"/>
      <c r="I71" s="327">
        <v>0</v>
      </c>
      <c r="J71" s="327"/>
      <c r="K71" s="327"/>
      <c r="L71" s="343">
        <f t="shared" si="1"/>
        <v>0</v>
      </c>
      <c r="M71" s="343"/>
      <c r="N71" s="344"/>
    </row>
    <row r="72" spans="1:14" ht="15.75">
      <c r="A72" s="211"/>
      <c r="B72" s="345"/>
      <c r="C72" s="116" t="s">
        <v>151</v>
      </c>
      <c r="D72" s="219" t="s">
        <v>160</v>
      </c>
      <c r="E72" s="329" t="s">
        <v>221</v>
      </c>
      <c r="F72" s="329"/>
      <c r="G72" s="239">
        <v>4</v>
      </c>
      <c r="H72" s="240"/>
      <c r="I72" s="327">
        <v>4</v>
      </c>
      <c r="J72" s="327"/>
      <c r="K72" s="327"/>
      <c r="L72" s="343">
        <f t="shared" si="1"/>
        <v>0</v>
      </c>
      <c r="M72" s="343"/>
      <c r="N72" s="344"/>
    </row>
    <row r="73" spans="1:14" ht="144" customHeight="1">
      <c r="A73" s="211"/>
      <c r="B73" s="345"/>
      <c r="C73" s="117" t="s">
        <v>153</v>
      </c>
      <c r="D73" s="219" t="s">
        <v>160</v>
      </c>
      <c r="E73" s="329" t="s">
        <v>221</v>
      </c>
      <c r="F73" s="329"/>
      <c r="G73" s="239">
        <v>0</v>
      </c>
      <c r="H73" s="240"/>
      <c r="I73" s="327">
        <v>0</v>
      </c>
      <c r="J73" s="327"/>
      <c r="K73" s="327"/>
      <c r="L73" s="343">
        <f t="shared" si="1"/>
        <v>0</v>
      </c>
      <c r="M73" s="343"/>
      <c r="N73" s="344"/>
    </row>
    <row r="74" spans="1:14" ht="56.25" customHeight="1" hidden="1">
      <c r="A74" s="211"/>
      <c r="B74" s="345"/>
      <c r="C74" s="218"/>
      <c r="D74" s="219"/>
      <c r="E74" s="329"/>
      <c r="F74" s="329"/>
      <c r="G74" s="330"/>
      <c r="H74" s="330"/>
      <c r="I74" s="327"/>
      <c r="J74" s="327"/>
      <c r="K74" s="327"/>
      <c r="L74" s="343">
        <f t="shared" si="1"/>
        <v>0</v>
      </c>
      <c r="M74" s="343"/>
      <c r="N74" s="344"/>
    </row>
    <row r="75" spans="1:14" ht="15.75">
      <c r="A75" s="337" t="s">
        <v>222</v>
      </c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9"/>
    </row>
    <row r="76" spans="1:14" ht="18" customHeight="1">
      <c r="A76" s="176"/>
      <c r="B76" s="327"/>
      <c r="C76" s="220" t="s">
        <v>177</v>
      </c>
      <c r="D76" s="177"/>
      <c r="E76" s="329"/>
      <c r="F76" s="329"/>
      <c r="G76" s="340"/>
      <c r="H76" s="340"/>
      <c r="I76" s="341"/>
      <c r="J76" s="341"/>
      <c r="K76" s="341"/>
      <c r="L76" s="327"/>
      <c r="M76" s="327"/>
      <c r="N76" s="331"/>
    </row>
    <row r="77" spans="1:14" ht="15.75" hidden="1">
      <c r="A77" s="176"/>
      <c r="B77" s="327"/>
      <c r="C77" s="216"/>
      <c r="D77" s="215"/>
      <c r="E77" s="329"/>
      <c r="F77" s="329"/>
      <c r="G77" s="340"/>
      <c r="H77" s="340"/>
      <c r="I77" s="341"/>
      <c r="J77" s="341"/>
      <c r="K77" s="341"/>
      <c r="L77" s="341"/>
      <c r="M77" s="341"/>
      <c r="N77" s="342"/>
    </row>
    <row r="78" spans="1:14" ht="16.5" customHeight="1" hidden="1" thickBot="1">
      <c r="A78" s="176"/>
      <c r="B78" s="327"/>
      <c r="C78" s="216" t="s">
        <v>223</v>
      </c>
      <c r="D78" s="215" t="s">
        <v>224</v>
      </c>
      <c r="E78" s="329" t="s">
        <v>221</v>
      </c>
      <c r="F78" s="329"/>
      <c r="G78" s="340">
        <f>+G58/G68</f>
        <v>2.5081967213114753</v>
      </c>
      <c r="H78" s="340"/>
      <c r="I78" s="341">
        <f>+I58/I68</f>
        <v>2.5081967213114753</v>
      </c>
      <c r="J78" s="341"/>
      <c r="K78" s="341"/>
      <c r="L78" s="341">
        <f>+G78-I78</f>
        <v>0</v>
      </c>
      <c r="M78" s="341"/>
      <c r="N78" s="342"/>
    </row>
    <row r="79" spans="1:14" ht="16.5" customHeight="1" hidden="1" thickBot="1">
      <c r="A79" s="176"/>
      <c r="B79" s="327"/>
      <c r="C79" s="216" t="s">
        <v>225</v>
      </c>
      <c r="D79" s="215" t="s">
        <v>224</v>
      </c>
      <c r="E79" s="329" t="s">
        <v>221</v>
      </c>
      <c r="F79" s="329"/>
      <c r="G79" s="340">
        <f>+G59/G69</f>
        <v>0</v>
      </c>
      <c r="H79" s="340"/>
      <c r="I79" s="341">
        <f>+I59/I69</f>
        <v>0</v>
      </c>
      <c r="J79" s="341"/>
      <c r="K79" s="341"/>
      <c r="L79" s="341">
        <f>+G79-I79</f>
        <v>0</v>
      </c>
      <c r="M79" s="341"/>
      <c r="N79" s="342"/>
    </row>
    <row r="80" spans="1:14" ht="16.5" customHeight="1" hidden="1" thickBot="1">
      <c r="A80" s="176"/>
      <c r="B80" s="327"/>
      <c r="C80" s="217" t="s">
        <v>226</v>
      </c>
      <c r="D80" s="215" t="s">
        <v>224</v>
      </c>
      <c r="E80" s="329" t="s">
        <v>221</v>
      </c>
      <c r="F80" s="329"/>
      <c r="G80" s="340">
        <f>+G60/G70</f>
        <v>0</v>
      </c>
      <c r="H80" s="340"/>
      <c r="I80" s="341">
        <f>+I60/I70</f>
        <v>0</v>
      </c>
      <c r="J80" s="341"/>
      <c r="K80" s="341"/>
      <c r="L80" s="341">
        <f>+G80-I80</f>
        <v>0</v>
      </c>
      <c r="M80" s="341"/>
      <c r="N80" s="342"/>
    </row>
    <row r="81" spans="1:14" ht="16.5" customHeight="1" hidden="1" thickBot="1">
      <c r="A81" s="176"/>
      <c r="B81" s="327"/>
      <c r="C81" s="217" t="s">
        <v>227</v>
      </c>
      <c r="D81" s="215" t="s">
        <v>224</v>
      </c>
      <c r="E81" s="329" t="s">
        <v>221</v>
      </c>
      <c r="F81" s="329"/>
      <c r="G81" s="340">
        <v>860</v>
      </c>
      <c r="H81" s="340"/>
      <c r="I81" s="341" t="e">
        <f>+I61/I71</f>
        <v>#DIV/0!</v>
      </c>
      <c r="J81" s="341"/>
      <c r="K81" s="341"/>
      <c r="L81" s="341" t="e">
        <f>+G81-I81</f>
        <v>#DIV/0!</v>
      </c>
      <c r="M81" s="341"/>
      <c r="N81" s="342"/>
    </row>
    <row r="82" spans="1:14" ht="16.5" customHeight="1" hidden="1" thickBot="1">
      <c r="A82" s="176"/>
      <c r="B82" s="327"/>
      <c r="C82" s="217" t="s">
        <v>228</v>
      </c>
      <c r="D82" s="215" t="s">
        <v>224</v>
      </c>
      <c r="E82" s="329" t="s">
        <v>221</v>
      </c>
      <c r="F82" s="329"/>
      <c r="G82" s="340">
        <v>1</v>
      </c>
      <c r="H82" s="340"/>
      <c r="I82" s="341">
        <v>860</v>
      </c>
      <c r="J82" s="341"/>
      <c r="K82" s="341"/>
      <c r="L82" s="341">
        <f>+G82-I82</f>
        <v>-859</v>
      </c>
      <c r="M82" s="341"/>
      <c r="N82" s="342"/>
    </row>
    <row r="83" spans="1:14" ht="15.75" hidden="1">
      <c r="A83" s="176"/>
      <c r="B83" s="327"/>
      <c r="C83" s="217"/>
      <c r="D83" s="215"/>
      <c r="E83" s="329"/>
      <c r="F83" s="329"/>
      <c r="G83" s="340"/>
      <c r="H83" s="340"/>
      <c r="I83" s="341"/>
      <c r="J83" s="341"/>
      <c r="K83" s="341"/>
      <c r="L83" s="341"/>
      <c r="M83" s="341"/>
      <c r="N83" s="342"/>
    </row>
    <row r="84" spans="1:14" ht="15.75" hidden="1">
      <c r="A84" s="176"/>
      <c r="B84" s="327"/>
      <c r="C84" s="218"/>
      <c r="D84" s="215"/>
      <c r="E84" s="329"/>
      <c r="F84" s="329"/>
      <c r="G84" s="330"/>
      <c r="H84" s="330"/>
      <c r="I84" s="327"/>
      <c r="J84" s="327"/>
      <c r="K84" s="327"/>
      <c r="L84" s="327"/>
      <c r="M84" s="327"/>
      <c r="N84" s="331"/>
    </row>
    <row r="85" spans="1:14" ht="15.75" hidden="1">
      <c r="A85" s="211"/>
      <c r="B85" s="149"/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31"/>
    </row>
    <row r="86" spans="1:14" ht="29.25" customHeight="1" hidden="1">
      <c r="A86" s="211"/>
      <c r="B86" s="149"/>
      <c r="C86" s="221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222"/>
    </row>
    <row r="87" spans="1:14" ht="16.5" customHeight="1" hidden="1" thickBot="1">
      <c r="A87" s="211"/>
      <c r="B87" s="149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36"/>
    </row>
    <row r="88" spans="1:14" ht="16.5" customHeight="1" hidden="1" thickBot="1">
      <c r="A88" s="211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222"/>
    </row>
    <row r="89" spans="1:14" ht="15.75" hidden="1">
      <c r="A89" s="211"/>
      <c r="B89" s="149"/>
      <c r="C89" s="221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222"/>
    </row>
    <row r="90" spans="1:14" ht="18.75" customHeight="1">
      <c r="A90" s="337" t="s">
        <v>222</v>
      </c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9"/>
    </row>
    <row r="91" spans="1:14" ht="30">
      <c r="A91" s="211"/>
      <c r="B91" s="327"/>
      <c r="C91" s="220" t="s">
        <v>177</v>
      </c>
      <c r="D91" s="149"/>
      <c r="E91" s="329"/>
      <c r="F91" s="329"/>
      <c r="G91" s="330"/>
      <c r="H91" s="330"/>
      <c r="I91" s="327"/>
      <c r="J91" s="327"/>
      <c r="K91" s="327"/>
      <c r="L91" s="327"/>
      <c r="M91" s="327"/>
      <c r="N91" s="331"/>
    </row>
    <row r="92" spans="1:14" ht="39" thickBot="1">
      <c r="A92" s="223"/>
      <c r="B92" s="328"/>
      <c r="C92" s="237" t="s">
        <v>229</v>
      </c>
      <c r="D92" s="225" t="s">
        <v>161</v>
      </c>
      <c r="E92" s="332"/>
      <c r="F92" s="332"/>
      <c r="G92" s="333"/>
      <c r="H92" s="333"/>
      <c r="I92" s="328"/>
      <c r="J92" s="328"/>
      <c r="K92" s="328"/>
      <c r="L92" s="334"/>
      <c r="M92" s="328"/>
      <c r="N92" s="335"/>
    </row>
    <row r="93" spans="2:14" ht="29.25" customHeight="1"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</row>
    <row r="94" spans="1:7" ht="16.5" customHeight="1" thickBot="1">
      <c r="A94" s="13" t="s">
        <v>142</v>
      </c>
      <c r="B94" s="2" t="s">
        <v>230</v>
      </c>
      <c r="E94" s="109"/>
      <c r="F94" s="109"/>
      <c r="G94" s="109"/>
    </row>
    <row r="95" spans="2:16" ht="15.75">
      <c r="B95" s="310" t="s">
        <v>23</v>
      </c>
      <c r="C95" s="312" t="s">
        <v>24</v>
      </c>
      <c r="D95" s="314" t="s">
        <v>209</v>
      </c>
      <c r="E95" s="316" t="s">
        <v>231</v>
      </c>
      <c r="F95" s="317"/>
      <c r="G95" s="318"/>
      <c r="H95" s="319" t="s">
        <v>232</v>
      </c>
      <c r="I95" s="319"/>
      <c r="J95" s="320"/>
      <c r="K95" s="324" t="s">
        <v>233</v>
      </c>
      <c r="L95" s="319"/>
      <c r="M95" s="320"/>
      <c r="N95" s="324" t="s">
        <v>234</v>
      </c>
      <c r="O95" s="319"/>
      <c r="P95" s="325"/>
    </row>
    <row r="96" spans="2:16" ht="15.75">
      <c r="B96" s="311"/>
      <c r="C96" s="313"/>
      <c r="D96" s="315"/>
      <c r="E96" s="321" t="s">
        <v>25</v>
      </c>
      <c r="F96" s="322"/>
      <c r="G96" s="323"/>
      <c r="H96" s="321"/>
      <c r="I96" s="322"/>
      <c r="J96" s="323"/>
      <c r="K96" s="321"/>
      <c r="L96" s="322"/>
      <c r="M96" s="323"/>
      <c r="N96" s="321"/>
      <c r="O96" s="322"/>
      <c r="P96" s="326"/>
    </row>
    <row r="97" spans="2:16" ht="49.5" customHeight="1">
      <c r="B97" s="311"/>
      <c r="C97" s="313"/>
      <c r="D97" s="315"/>
      <c r="E97" s="209" t="s">
        <v>118</v>
      </c>
      <c r="F97" s="209" t="s">
        <v>128</v>
      </c>
      <c r="G97" s="209" t="s">
        <v>120</v>
      </c>
      <c r="H97" s="209" t="s">
        <v>118</v>
      </c>
      <c r="I97" s="209" t="s">
        <v>128</v>
      </c>
      <c r="J97" s="209" t="s">
        <v>120</v>
      </c>
      <c r="K97" s="209" t="s">
        <v>118</v>
      </c>
      <c r="L97" s="209" t="s">
        <v>128</v>
      </c>
      <c r="M97" s="209" t="s">
        <v>120</v>
      </c>
      <c r="N97" s="209" t="s">
        <v>118</v>
      </c>
      <c r="O97" s="209" t="s">
        <v>128</v>
      </c>
      <c r="P97" s="210" t="s">
        <v>120</v>
      </c>
    </row>
    <row r="98" spans="2:16" ht="15.75">
      <c r="B98" s="176">
        <v>1</v>
      </c>
      <c r="C98" s="177">
        <v>2</v>
      </c>
      <c r="D98" s="177">
        <v>3</v>
      </c>
      <c r="E98" s="177">
        <v>4</v>
      </c>
      <c r="F98" s="177">
        <v>5</v>
      </c>
      <c r="G98" s="177">
        <v>6</v>
      </c>
      <c r="H98" s="177">
        <v>7</v>
      </c>
      <c r="I98" s="177">
        <v>8</v>
      </c>
      <c r="J98" s="177">
        <v>9</v>
      </c>
      <c r="K98" s="177">
        <v>10</v>
      </c>
      <c r="L98" s="177">
        <v>11</v>
      </c>
      <c r="M98" s="177">
        <v>12</v>
      </c>
      <c r="N98" s="177">
        <v>13</v>
      </c>
      <c r="O98" s="177">
        <v>14</v>
      </c>
      <c r="P98" s="189"/>
    </row>
    <row r="99" spans="2:16" ht="28.5">
      <c r="B99" s="226"/>
      <c r="C99" s="143" t="s">
        <v>235</v>
      </c>
      <c r="D99" s="177"/>
      <c r="E99" s="177"/>
      <c r="F99" s="149"/>
      <c r="G99" s="177"/>
      <c r="H99" s="177"/>
      <c r="I99" s="177"/>
      <c r="J99" s="177"/>
      <c r="K99" s="177"/>
      <c r="L99" s="177"/>
      <c r="M99" s="177"/>
      <c r="N99" s="177"/>
      <c r="O99" s="177"/>
      <c r="P99" s="189"/>
    </row>
    <row r="100" spans="2:16" ht="24">
      <c r="B100" s="226"/>
      <c r="C100" s="227" t="s">
        <v>236</v>
      </c>
      <c r="D100" s="177"/>
      <c r="E100" s="177"/>
      <c r="F100" s="149"/>
      <c r="G100" s="177"/>
      <c r="H100" s="177"/>
      <c r="I100" s="177"/>
      <c r="J100" s="177"/>
      <c r="K100" s="177"/>
      <c r="L100" s="177"/>
      <c r="M100" s="177"/>
      <c r="N100" s="177"/>
      <c r="O100" s="177"/>
      <c r="P100" s="189"/>
    </row>
    <row r="101" spans="2:16" ht="24">
      <c r="B101" s="176"/>
      <c r="C101" s="227" t="s">
        <v>237</v>
      </c>
      <c r="D101" s="177"/>
      <c r="E101" s="177"/>
      <c r="F101" s="149"/>
      <c r="G101" s="177"/>
      <c r="H101" s="177"/>
      <c r="I101" s="149"/>
      <c r="J101" s="177"/>
      <c r="K101" s="177"/>
      <c r="L101" s="149"/>
      <c r="M101" s="149"/>
      <c r="N101" s="149"/>
      <c r="O101" s="149"/>
      <c r="P101" s="189"/>
    </row>
    <row r="102" spans="2:16" ht="36">
      <c r="B102" s="176"/>
      <c r="C102" s="227" t="s">
        <v>130</v>
      </c>
      <c r="D102" s="177"/>
      <c r="E102" s="177" t="s">
        <v>21</v>
      </c>
      <c r="F102" s="177"/>
      <c r="G102" s="177" t="s">
        <v>21</v>
      </c>
      <c r="H102" s="177"/>
      <c r="I102" s="149"/>
      <c r="J102" s="177"/>
      <c r="K102" s="177" t="s">
        <v>21</v>
      </c>
      <c r="L102" s="149"/>
      <c r="M102" s="149"/>
      <c r="N102" s="177" t="s">
        <v>21</v>
      </c>
      <c r="O102" s="149"/>
      <c r="P102" s="189"/>
    </row>
    <row r="103" spans="2:16" ht="15.75">
      <c r="B103" s="176"/>
      <c r="C103" s="149" t="s">
        <v>129</v>
      </c>
      <c r="D103" s="177"/>
      <c r="E103" s="177"/>
      <c r="F103" s="177"/>
      <c r="G103" s="177"/>
      <c r="H103" s="177"/>
      <c r="I103" s="149"/>
      <c r="J103" s="177"/>
      <c r="K103" s="177"/>
      <c r="L103" s="149"/>
      <c r="M103" s="177"/>
      <c r="N103" s="177"/>
      <c r="O103" s="149"/>
      <c r="P103" s="189"/>
    </row>
    <row r="104" spans="2:16" ht="15.75">
      <c r="B104" s="176"/>
      <c r="C104" s="308" t="s">
        <v>131</v>
      </c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189"/>
    </row>
    <row r="105" spans="2:16" ht="42.75">
      <c r="B105" s="226"/>
      <c r="C105" s="143" t="s">
        <v>26</v>
      </c>
      <c r="D105" s="177"/>
      <c r="E105" s="177"/>
      <c r="F105" s="149"/>
      <c r="G105" s="177"/>
      <c r="H105" s="177"/>
      <c r="I105" s="177"/>
      <c r="J105" s="177"/>
      <c r="K105" s="177"/>
      <c r="L105" s="177"/>
      <c r="M105" s="177"/>
      <c r="N105" s="177"/>
      <c r="O105" s="177"/>
      <c r="P105" s="189"/>
    </row>
    <row r="106" spans="2:16" ht="16.5" customHeight="1">
      <c r="B106" s="176"/>
      <c r="C106" s="149" t="s">
        <v>129</v>
      </c>
      <c r="D106" s="177"/>
      <c r="E106" s="177"/>
      <c r="F106" s="177"/>
      <c r="G106" s="177"/>
      <c r="H106" s="177"/>
      <c r="I106" s="149"/>
      <c r="J106" s="177"/>
      <c r="K106" s="177"/>
      <c r="L106" s="149"/>
      <c r="M106" s="149"/>
      <c r="N106" s="149"/>
      <c r="O106" s="149"/>
      <c r="P106" s="189"/>
    </row>
    <row r="107" spans="2:16" ht="16.5" thickBot="1">
      <c r="B107" s="228"/>
      <c r="C107" s="229" t="s">
        <v>132</v>
      </c>
      <c r="D107" s="224"/>
      <c r="E107" s="224"/>
      <c r="F107" s="229"/>
      <c r="G107" s="224"/>
      <c r="H107" s="224"/>
      <c r="I107" s="224"/>
      <c r="J107" s="224"/>
      <c r="K107" s="224"/>
      <c r="L107" s="224"/>
      <c r="M107" s="224"/>
      <c r="N107" s="224"/>
      <c r="O107" s="224"/>
      <c r="P107" s="230"/>
    </row>
    <row r="108" spans="1:16" ht="15.75">
      <c r="A108" s="231"/>
      <c r="B108" s="232" t="s">
        <v>238</v>
      </c>
      <c r="C108" s="233"/>
      <c r="D108" s="234"/>
      <c r="E108" s="234"/>
      <c r="F108" s="233"/>
      <c r="G108" s="234"/>
      <c r="H108" s="234"/>
      <c r="I108" s="234"/>
      <c r="J108" s="234"/>
      <c r="K108" s="234"/>
      <c r="L108" s="234"/>
      <c r="M108" s="234"/>
      <c r="N108" s="234"/>
      <c r="O108" s="234"/>
      <c r="P108" s="235"/>
    </row>
    <row r="109" spans="1:16" ht="15.75">
      <c r="A109" s="231"/>
      <c r="B109" s="232" t="s">
        <v>239</v>
      </c>
      <c r="C109" s="233"/>
      <c r="D109" s="234"/>
      <c r="E109" s="234"/>
      <c r="F109" s="233"/>
      <c r="G109" s="234"/>
      <c r="H109" s="234"/>
      <c r="I109" s="234"/>
      <c r="J109" s="234"/>
      <c r="K109" s="234"/>
      <c r="L109" s="234"/>
      <c r="M109" s="234"/>
      <c r="N109" s="234"/>
      <c r="O109" s="234"/>
      <c r="P109" s="235"/>
    </row>
    <row r="110" spans="1:16" ht="15.75">
      <c r="A110" s="231"/>
      <c r="B110" s="232" t="s">
        <v>240</v>
      </c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</row>
    <row r="111" spans="1:16" ht="15.75">
      <c r="A111" s="231"/>
      <c r="B111" s="232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</row>
    <row r="112" spans="1:16" ht="15.75" hidden="1">
      <c r="A112" s="231"/>
      <c r="B112" s="232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</row>
    <row r="113" spans="1:16" ht="15.75" hidden="1">
      <c r="A113" s="231"/>
      <c r="B113" s="232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</row>
    <row r="114" spans="1:16" ht="15.75" hidden="1">
      <c r="A114" s="231"/>
      <c r="B114" s="232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</row>
    <row r="115" spans="1:16" ht="15.75" hidden="1">
      <c r="A115" s="231"/>
      <c r="B115" s="232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</row>
    <row r="116" spans="1:16" ht="15.75" hidden="1">
      <c r="A116" s="231"/>
      <c r="B116" s="232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</row>
    <row r="117" spans="1:16" ht="15.75" hidden="1">
      <c r="A117" s="231"/>
      <c r="B117" s="232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</row>
    <row r="118" spans="1:16" ht="15.75">
      <c r="A118" s="231"/>
      <c r="B118" s="232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</row>
    <row r="119" spans="1:16" ht="15.75">
      <c r="A119" s="231"/>
      <c r="B119" s="232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</row>
    <row r="120" ht="15.75">
      <c r="B120" s="2"/>
    </row>
    <row r="121" ht="15.75">
      <c r="B121" s="2"/>
    </row>
    <row r="122" spans="2:6" ht="15.75">
      <c r="B122" s="2"/>
      <c r="F122" s="2"/>
    </row>
    <row r="123" spans="1:16" ht="15.75">
      <c r="A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8.75">
      <c r="A124" s="7"/>
      <c r="B124" s="14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ht="15.75">
      <c r="F125" s="2"/>
    </row>
    <row r="126" spans="1:16" ht="15.75">
      <c r="A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</sheetData>
  <sheetProtection/>
  <mergeCells count="177">
    <mergeCell ref="A25:B25"/>
    <mergeCell ref="C85:N85"/>
    <mergeCell ref="I62:K62"/>
    <mergeCell ref="L62:N62"/>
    <mergeCell ref="B56:B64"/>
    <mergeCell ref="E56:F56"/>
    <mergeCell ref="G44:G45"/>
    <mergeCell ref="A26:B26"/>
    <mergeCell ref="C10:J10"/>
    <mergeCell ref="D11:H11"/>
    <mergeCell ref="D17:I17"/>
    <mergeCell ref="J17:O17"/>
    <mergeCell ref="A24:D24"/>
    <mergeCell ref="E24:G24"/>
    <mergeCell ref="H24:J24"/>
    <mergeCell ref="A27:B27"/>
    <mergeCell ref="A32:A33"/>
    <mergeCell ref="B32:B33"/>
    <mergeCell ref="C32:C33"/>
    <mergeCell ref="D32:D33"/>
    <mergeCell ref="E32:G32"/>
    <mergeCell ref="H32:J32"/>
    <mergeCell ref="K32:M32"/>
    <mergeCell ref="B41:N41"/>
    <mergeCell ref="A43:C45"/>
    <mergeCell ref="D43:F43"/>
    <mergeCell ref="G43:I43"/>
    <mergeCell ref="J43:L43"/>
    <mergeCell ref="D44:D45"/>
    <mergeCell ref="E44:E45"/>
    <mergeCell ref="F44:F45"/>
    <mergeCell ref="H44:H45"/>
    <mergeCell ref="I44:I45"/>
    <mergeCell ref="J44:J45"/>
    <mergeCell ref="K44:K45"/>
    <mergeCell ref="L44:L45"/>
    <mergeCell ref="A46:C46"/>
    <mergeCell ref="A47:C47"/>
    <mergeCell ref="B52:N52"/>
    <mergeCell ref="A53:A55"/>
    <mergeCell ref="B53:B55"/>
    <mergeCell ref="C53:C55"/>
    <mergeCell ref="D53:D55"/>
    <mergeCell ref="E53:F55"/>
    <mergeCell ref="G53:H55"/>
    <mergeCell ref="I53:K55"/>
    <mergeCell ref="L53:N55"/>
    <mergeCell ref="G56:H56"/>
    <mergeCell ref="I56:K56"/>
    <mergeCell ref="L56:N56"/>
    <mergeCell ref="E57:F57"/>
    <mergeCell ref="G57:H57"/>
    <mergeCell ref="I57:K57"/>
    <mergeCell ref="L57:N57"/>
    <mergeCell ref="E58:F58"/>
    <mergeCell ref="G58:H58"/>
    <mergeCell ref="I58:K58"/>
    <mergeCell ref="L58:N58"/>
    <mergeCell ref="E59:F59"/>
    <mergeCell ref="G59:H59"/>
    <mergeCell ref="I59:K59"/>
    <mergeCell ref="L59:N59"/>
    <mergeCell ref="E60:F60"/>
    <mergeCell ref="G60:H60"/>
    <mergeCell ref="I60:K60"/>
    <mergeCell ref="L60:N60"/>
    <mergeCell ref="E61:F61"/>
    <mergeCell ref="G61:H61"/>
    <mergeCell ref="I61:K61"/>
    <mergeCell ref="L61:N61"/>
    <mergeCell ref="E62:F62"/>
    <mergeCell ref="G62:H62"/>
    <mergeCell ref="E63:F63"/>
    <mergeCell ref="G63:H63"/>
    <mergeCell ref="I63:K63"/>
    <mergeCell ref="L63:N63"/>
    <mergeCell ref="E64:F64"/>
    <mergeCell ref="G64:H64"/>
    <mergeCell ref="I64:K64"/>
    <mergeCell ref="L64:N64"/>
    <mergeCell ref="A65:N65"/>
    <mergeCell ref="B66:B74"/>
    <mergeCell ref="E66:F66"/>
    <mergeCell ref="G66:H66"/>
    <mergeCell ref="I66:K66"/>
    <mergeCell ref="L66:N66"/>
    <mergeCell ref="E67:F67"/>
    <mergeCell ref="G67:H67"/>
    <mergeCell ref="I67:K67"/>
    <mergeCell ref="L67:N67"/>
    <mergeCell ref="E68:F68"/>
    <mergeCell ref="G68:H68"/>
    <mergeCell ref="I68:K68"/>
    <mergeCell ref="L68:N68"/>
    <mergeCell ref="E69:F69"/>
    <mergeCell ref="G69:H69"/>
    <mergeCell ref="I69:K69"/>
    <mergeCell ref="L69:N69"/>
    <mergeCell ref="E70:F70"/>
    <mergeCell ref="G70:H70"/>
    <mergeCell ref="I70:K70"/>
    <mergeCell ref="L70:N70"/>
    <mergeCell ref="E71:F71"/>
    <mergeCell ref="G71:H71"/>
    <mergeCell ref="I71:K71"/>
    <mergeCell ref="L71:N71"/>
    <mergeCell ref="E72:F72"/>
    <mergeCell ref="G72:H72"/>
    <mergeCell ref="I72:K72"/>
    <mergeCell ref="L72:N72"/>
    <mergeCell ref="E73:F73"/>
    <mergeCell ref="G73:H73"/>
    <mergeCell ref="I73:K73"/>
    <mergeCell ref="L73:N73"/>
    <mergeCell ref="E74:F74"/>
    <mergeCell ref="G74:H74"/>
    <mergeCell ref="I74:K74"/>
    <mergeCell ref="L74:N74"/>
    <mergeCell ref="A75:N75"/>
    <mergeCell ref="B76:B84"/>
    <mergeCell ref="E76:F76"/>
    <mergeCell ref="G76:H76"/>
    <mergeCell ref="I76:K76"/>
    <mergeCell ref="L76:N76"/>
    <mergeCell ref="E77:F77"/>
    <mergeCell ref="G77:H77"/>
    <mergeCell ref="I77:K77"/>
    <mergeCell ref="L77:N77"/>
    <mergeCell ref="E78:F78"/>
    <mergeCell ref="G78:H78"/>
    <mergeCell ref="I78:K78"/>
    <mergeCell ref="L78:N78"/>
    <mergeCell ref="E79:F79"/>
    <mergeCell ref="G79:H79"/>
    <mergeCell ref="I79:K79"/>
    <mergeCell ref="L79:N79"/>
    <mergeCell ref="E80:F80"/>
    <mergeCell ref="G80:H80"/>
    <mergeCell ref="I80:K80"/>
    <mergeCell ref="L80:N80"/>
    <mergeCell ref="E81:F81"/>
    <mergeCell ref="G81:H81"/>
    <mergeCell ref="I81:K81"/>
    <mergeCell ref="L81:N81"/>
    <mergeCell ref="E82:F82"/>
    <mergeCell ref="G82:H82"/>
    <mergeCell ref="I82:K82"/>
    <mergeCell ref="L82:N82"/>
    <mergeCell ref="E83:F83"/>
    <mergeCell ref="G83:H83"/>
    <mergeCell ref="I83:K83"/>
    <mergeCell ref="L83:N83"/>
    <mergeCell ref="E84:F84"/>
    <mergeCell ref="G84:H84"/>
    <mergeCell ref="I84:K84"/>
    <mergeCell ref="L84:N84"/>
    <mergeCell ref="C87:N87"/>
    <mergeCell ref="A90:N90"/>
    <mergeCell ref="B91:B92"/>
    <mergeCell ref="E91:F91"/>
    <mergeCell ref="G91:H91"/>
    <mergeCell ref="I91:K91"/>
    <mergeCell ref="L91:N91"/>
    <mergeCell ref="E92:F92"/>
    <mergeCell ref="G92:H92"/>
    <mergeCell ref="I92:K92"/>
    <mergeCell ref="L92:N92"/>
    <mergeCell ref="C104:O104"/>
    <mergeCell ref="B93:N93"/>
    <mergeCell ref="B95:B97"/>
    <mergeCell ref="C95:C97"/>
    <mergeCell ref="D95:D97"/>
    <mergeCell ref="E95:G95"/>
    <mergeCell ref="H95:J96"/>
    <mergeCell ref="K95:M96"/>
    <mergeCell ref="N95:P96"/>
    <mergeCell ref="E96:G96"/>
  </mergeCells>
  <printOptions/>
  <pageMargins left="0.7874015748031497" right="0.7874015748031497" top="0.47" bottom="0.3937007874015748" header="0" footer="0"/>
  <pageSetup horizontalDpi="600" verticalDpi="600" orientation="landscape" paperSize="9" scale="57" r:id="rId1"/>
  <rowBreaks count="2" manualBreakCount="2">
    <brk id="40" max="15" man="1"/>
    <brk id="7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Admin</cp:lastModifiedBy>
  <cp:lastPrinted>2018-01-24T13:01:17Z</cp:lastPrinted>
  <dcterms:created xsi:type="dcterms:W3CDTF">2012-06-08T07:21:42Z</dcterms:created>
  <dcterms:modified xsi:type="dcterms:W3CDTF">2018-01-24T14:02:39Z</dcterms:modified>
  <cp:category/>
  <cp:version/>
  <cp:contentType/>
  <cp:contentStatus/>
</cp:coreProperties>
</file>