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125" windowHeight="9360" activeTab="1"/>
  </bookViews>
  <sheets>
    <sheet name="т" sheetId="1" r:id="rId1"/>
    <sheet name="паспорт" sheetId="2" r:id="rId2"/>
    <sheet name="Лист6" sheetId="3" state="hidden" r:id="rId3"/>
    <sheet name="Лист5" sheetId="4" state="hidden" r:id="rId4"/>
    <sheet name="Лист4" sheetId="5" state="hidden" r:id="rId5"/>
    <sheet name="звіт" sheetId="6" r:id="rId6"/>
    <sheet name="Лист8" sheetId="7" state="hidden" r:id="rId7"/>
    <sheet name="Лист7" sheetId="8" state="hidden" r:id="rId8"/>
  </sheets>
  <externalReferences>
    <externalReference r:id="rId11"/>
  </externalReferences>
  <definedNames>
    <definedName name="_xlnm.Print_Area" localSheetId="5">'звіт'!$A$1:$O$118</definedName>
    <definedName name="_xlnm.Print_Area" localSheetId="1">'паспорт'!$A$1:$P$123</definedName>
  </definedNames>
  <calcPr fullCalcOnLoad="1"/>
</workbook>
</file>

<file path=xl/sharedStrings.xml><?xml version="1.0" encoding="utf-8"?>
<sst xmlns="http://schemas.openxmlformats.org/spreadsheetml/2006/main" count="632" uniqueCount="267">
  <si>
    <t>Затверджено</t>
  </si>
  <si>
    <t>Наказ Міністерства фінансів</t>
  </si>
  <si>
    <t>України</t>
  </si>
  <si>
    <t>ЗАТВЕРДЖЕНО</t>
  </si>
  <si>
    <t>(найменування головного розпорядника коштів місцевого бюджету)</t>
  </si>
  <si>
    <t>ПАСПОРТ</t>
  </si>
  <si>
    <t xml:space="preserve">         (КПКВК МБ)       (найменування головного розпорядника) </t>
  </si>
  <si>
    <t xml:space="preserve">         (КПКВК МБ)       (найменування відповідального виконавця) </t>
  </si>
  <si>
    <t xml:space="preserve">         (КПКВК МБ)       (КФКВК)     (найменування бюджетної програми) </t>
  </si>
  <si>
    <t>№ з/п</t>
  </si>
  <si>
    <t>(тис. грн)</t>
  </si>
  <si>
    <t>разом</t>
  </si>
  <si>
    <t>Державні цільові програми – всього</t>
  </si>
  <si>
    <t>Регіональні цільові програми – всього</t>
  </si>
  <si>
    <t>затрат</t>
  </si>
  <si>
    <t>продукту</t>
  </si>
  <si>
    <t>якості</t>
  </si>
  <si>
    <t>Х</t>
  </si>
  <si>
    <t>Завдання 2</t>
  </si>
  <si>
    <t>Код</t>
  </si>
  <si>
    <t>Найменування джерел надходжень</t>
  </si>
  <si>
    <t>Проведені видатки станом на</t>
  </si>
  <si>
    <t>1 січня звітного періоду</t>
  </si>
  <si>
    <t>Прогноз до кінця реалізації проекту (програми)</t>
  </si>
  <si>
    <t>Інвестиційний проект (програма) 1</t>
  </si>
  <si>
    <t>Надходження із загального фонду бюджету</t>
  </si>
  <si>
    <t>Запозичення до місцевого бюджету</t>
  </si>
  <si>
    <t>Інші доходи</t>
  </si>
  <si>
    <t>На початок періоду</t>
  </si>
  <si>
    <t xml:space="preserve">На кінець періоду </t>
  </si>
  <si>
    <t>Інвестиційний проект (програма) 2</t>
  </si>
  <si>
    <t>ПОГОДЖЕНО:</t>
  </si>
  <si>
    <t>загальний фонд</t>
  </si>
  <si>
    <t>Цифри в слова:</t>
  </si>
  <si>
    <t>Довжина слів:</t>
  </si>
  <si>
    <t>сотні мілліардів</t>
  </si>
  <si>
    <t>десятки мілліардів</t>
  </si>
  <si>
    <t>одиниці мілліардів</t>
  </si>
  <si>
    <t>сотні мілліонів</t>
  </si>
  <si>
    <t>десятки мілліонів</t>
  </si>
  <si>
    <t>одиниці мілліонів</t>
  </si>
  <si>
    <t>сотні тисяч</t>
  </si>
  <si>
    <t>десятки тисяч</t>
  </si>
  <si>
    <t>одиниці тисяч</t>
  </si>
  <si>
    <t>сотні</t>
  </si>
  <si>
    <t>десятки</t>
  </si>
  <si>
    <t>одиниці</t>
  </si>
  <si>
    <t>Повний текст:</t>
  </si>
  <si>
    <t>Повний текст з копійками:</t>
  </si>
  <si>
    <t>Produced by</t>
  </si>
  <si>
    <t>Таблиця 01-19</t>
  </si>
  <si>
    <t>Таблиця десятків</t>
  </si>
  <si>
    <t>Таблиця сотень</t>
  </si>
  <si>
    <t>Таблиця млн/млрд</t>
  </si>
  <si>
    <t>Alexandr Nikolaev</t>
  </si>
  <si>
    <t xml:space="preserve"> </t>
  </si>
  <si>
    <t>(C) 1994, Russian Edition</t>
  </si>
  <si>
    <t xml:space="preserve">одна </t>
  </si>
  <si>
    <t xml:space="preserve">десять </t>
  </si>
  <si>
    <t xml:space="preserve">сто </t>
  </si>
  <si>
    <t xml:space="preserve">один </t>
  </si>
  <si>
    <t>(C) 1997, Ukrainian Edition</t>
  </si>
  <si>
    <t xml:space="preserve">дві </t>
  </si>
  <si>
    <t xml:space="preserve">двадцять </t>
  </si>
  <si>
    <t xml:space="preserve">двісті </t>
  </si>
  <si>
    <t xml:space="preserve">два </t>
  </si>
  <si>
    <t xml:space="preserve">три </t>
  </si>
  <si>
    <t xml:space="preserve">тридцять </t>
  </si>
  <si>
    <t xml:space="preserve">триста </t>
  </si>
  <si>
    <t xml:space="preserve">чотири </t>
  </si>
  <si>
    <t xml:space="preserve">сорок </t>
  </si>
  <si>
    <t xml:space="preserve">чотириста </t>
  </si>
  <si>
    <t xml:space="preserve">п'ять </t>
  </si>
  <si>
    <t xml:space="preserve">п'ятдесят </t>
  </si>
  <si>
    <t xml:space="preserve">п'ятсот </t>
  </si>
  <si>
    <t>Настройки:</t>
  </si>
  <si>
    <t xml:space="preserve">шість </t>
  </si>
  <si>
    <t xml:space="preserve">шістдесят </t>
  </si>
  <si>
    <t xml:space="preserve">шістсот </t>
  </si>
  <si>
    <t>Слово "гривня" печатать ?</t>
  </si>
  <si>
    <t>YES</t>
  </si>
  <si>
    <t xml:space="preserve">сім </t>
  </si>
  <si>
    <t xml:space="preserve">сімдесят </t>
  </si>
  <si>
    <t xml:space="preserve">сімсот </t>
  </si>
  <si>
    <t>Копійки печатать ?</t>
  </si>
  <si>
    <t xml:space="preserve">вісім </t>
  </si>
  <si>
    <t xml:space="preserve">вісімдесят </t>
  </si>
  <si>
    <t xml:space="preserve">вісімсот </t>
  </si>
  <si>
    <t>Макс. длина 1-ой строки:</t>
  </si>
  <si>
    <t xml:space="preserve">дев'ять </t>
  </si>
  <si>
    <t xml:space="preserve">дев'яносто </t>
  </si>
  <si>
    <t xml:space="preserve">дев'ятсот </t>
  </si>
  <si>
    <t xml:space="preserve">одинадцять </t>
  </si>
  <si>
    <t xml:space="preserve">дванадцять </t>
  </si>
  <si>
    <t xml:space="preserve">тринадцять </t>
  </si>
  <si>
    <t xml:space="preserve">чотирнадцять </t>
  </si>
  <si>
    <t xml:space="preserve">п'ятнадцять </t>
  </si>
  <si>
    <t xml:space="preserve">шістнадцять </t>
  </si>
  <si>
    <t xml:space="preserve">сімнадцять </t>
  </si>
  <si>
    <t xml:space="preserve">вісімнадцять </t>
  </si>
  <si>
    <t xml:space="preserve">дев'ятнадцять </t>
  </si>
  <si>
    <t>Гривні</t>
  </si>
  <si>
    <t>Копійки</t>
  </si>
  <si>
    <t>копійок</t>
  </si>
  <si>
    <t>гривня</t>
  </si>
  <si>
    <t>копійка</t>
  </si>
  <si>
    <t>гривні</t>
  </si>
  <si>
    <t>копійки</t>
  </si>
  <si>
    <t>гривень</t>
  </si>
  <si>
    <t>спеціаль-ний фонд</t>
  </si>
  <si>
    <t>тис.гривень</t>
  </si>
  <si>
    <t>тис. гривень</t>
  </si>
  <si>
    <t>Т.Ткачук</t>
  </si>
  <si>
    <t>В.Костіна</t>
  </si>
  <si>
    <t xml:space="preserve"> від 09.07.2010 № 679</t>
  </si>
  <si>
    <t xml:space="preserve">про виконання паспорта бюджетної програми </t>
  </si>
  <si>
    <t>(тис. грн.)</t>
  </si>
  <si>
    <t>Затверджено паспортом бюджетної програми</t>
  </si>
  <si>
    <t>Проведені видатки, надані кредити</t>
  </si>
  <si>
    <t>Відхилення</t>
  </si>
  <si>
    <t>Загальний фонд</t>
  </si>
  <si>
    <t>Спеціальний фонд</t>
  </si>
  <si>
    <t>Разом</t>
  </si>
  <si>
    <t xml:space="preserve">   </t>
  </si>
  <si>
    <t>Виконано за звітний період</t>
  </si>
  <si>
    <r>
      <t>1</t>
    </r>
    <r>
      <rPr>
        <sz val="12"/>
        <rFont val="Times New Roman"/>
        <family val="1"/>
      </rPr>
      <t xml:space="preserve"> Зазначаються всі напрями діяльності, затверджені паспортом бюджетної програми</t>
    </r>
  </si>
  <si>
    <t>Код державної / регіональної цільової програми</t>
  </si>
  <si>
    <t xml:space="preserve">Назва державної / регіональної цільової програми </t>
  </si>
  <si>
    <t>…………………..</t>
  </si>
  <si>
    <t>……………………</t>
  </si>
  <si>
    <t>РАЗОМ державні / регіональні цільові програми</t>
  </si>
  <si>
    <t>7.     Аналіз виконання результативних показників, що характеризують виконання бюджетної програми та пояснення щодо їх виконання за звітний період:</t>
  </si>
  <si>
    <t>Показники</t>
  </si>
  <si>
    <t>Одиниця виміру</t>
  </si>
  <si>
    <t>Джерело інформації</t>
  </si>
  <si>
    <t>Затверджено паспортом бюджетної програми на звітний період</t>
  </si>
  <si>
    <t>Пояснення щодо розбіжностей у виконанні результативних показників</t>
  </si>
  <si>
    <r>
      <t xml:space="preserve">2 </t>
    </r>
    <r>
      <rPr>
        <sz val="12"/>
        <rFont val="Times New Roman"/>
        <family val="1"/>
      </rPr>
      <t>Аналіз виконання показників якості та пояснення щодо їх виконання здійснюються тільки при складанні річного звіту про виконання паспорта бюджетної програми.</t>
    </r>
  </si>
  <si>
    <t>План звітного періоду (затверджено паспортом бюджетної програми)</t>
  </si>
  <si>
    <t>Спеціаль-ний фонд</t>
  </si>
  <si>
    <t>...</t>
  </si>
  <si>
    <t>Інші джерела фінансування (за видами)</t>
  </si>
  <si>
    <t>Пояснення щодо розбіжностей між фактичними надходженнями і тими, що затверджені паспортом бюджетної програми</t>
  </si>
  <si>
    <t xml:space="preserve">УСЬОГО </t>
  </si>
  <si>
    <r>
      <t>3</t>
    </r>
    <r>
      <rPr>
        <sz val="12"/>
        <rFont val="Times New Roman"/>
        <family val="1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</si>
  <si>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Напрями використання бюджетних коштів1</t>
  </si>
  <si>
    <t>Затверджено паспортом  бюджетної програми на звітний період</t>
  </si>
  <si>
    <t>Управління праці та соціального захисту населення виконкому Тернівської районної у місті ради</t>
  </si>
  <si>
    <t>3.</t>
  </si>
  <si>
    <t>2.</t>
  </si>
  <si>
    <t>1.</t>
  </si>
  <si>
    <t>4.</t>
  </si>
  <si>
    <t>5.</t>
  </si>
  <si>
    <t>6.</t>
  </si>
  <si>
    <t>7.</t>
  </si>
  <si>
    <t>8.</t>
  </si>
  <si>
    <t>9.</t>
  </si>
  <si>
    <t>Підстави для виконання бюджетної програми</t>
  </si>
  <si>
    <r>
      <t>8. Джерела фінансування інвестиційних проектів (програм)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                                                                                         (тис. грн.)</t>
    </r>
  </si>
  <si>
    <t xml:space="preserve"> Аналіз виконання за видатками  та  наданими  кредитами  за бюджетною програмою у звітний період: </t>
  </si>
  <si>
    <t>Аналіз напрямів використання бюджетних коштів за відповідний період:</t>
  </si>
  <si>
    <t>Аналіз виконання видатків на реалізацію державних/регіональних цільових програм, що виконуються в межах бюджетної програми за звітний період:</t>
  </si>
  <si>
    <t>місцевого бюджету станом на</t>
  </si>
  <si>
    <t>інвалідам I групи</t>
  </si>
  <si>
    <t>громадянам похилого віку</t>
  </si>
  <si>
    <t>інвалідам II групи</t>
  </si>
  <si>
    <t>дітям-інвалідам</t>
  </si>
  <si>
    <t>інвалідам III групи</t>
  </si>
  <si>
    <t>питома вага кількості призначених компенсацій до кількості звернень за призначенням компенсації</t>
  </si>
  <si>
    <t>хворим, які не здатні до самообслуговування і потребують постійної сторонньої допомоги, визнаним такими в порядку, затвердженому МОЗ</t>
  </si>
  <si>
    <r>
      <t>КВАРТАЛЬНИЙ</t>
    </r>
    <r>
      <rPr>
        <sz val="12"/>
        <rFont val="Times New Roman"/>
        <family val="1"/>
      </rPr>
      <t xml:space="preserve"> (РІЧНИЙ) ЗВІТ</t>
    </r>
  </si>
  <si>
    <t>чисельність осіб, які звернулись за призначенням компенсації</t>
  </si>
  <si>
    <t>чисельність фізичних осіб, яким призначено компенсацію за надання соціальних послуг</t>
  </si>
  <si>
    <t>Наказ Міністерства фінансів України</t>
  </si>
  <si>
    <t>виконкому Тернівської районної у місті ради</t>
  </si>
  <si>
    <t>осіб</t>
  </si>
  <si>
    <t>%</t>
  </si>
  <si>
    <t>Пояснення щодо розбіжностей між виконаними результативними показниками і тими, що затверджені паспортом бюджетної програми</t>
  </si>
  <si>
    <t xml:space="preserve"> Керівник установи</t>
  </si>
  <si>
    <t xml:space="preserve"> головного розпорядника</t>
  </si>
  <si>
    <t xml:space="preserve"> бюджетних коштів                   </t>
  </si>
  <si>
    <t xml:space="preserve">                                                            (підпис)             </t>
  </si>
  <si>
    <t xml:space="preserve"> (прізвище та ініціали)</t>
  </si>
  <si>
    <t xml:space="preserve"> Керівник фінансового органу   </t>
  </si>
  <si>
    <t xml:space="preserve">                                                            (підпис)            </t>
  </si>
  <si>
    <t xml:space="preserve">  (прізвище та ініціали)</t>
  </si>
  <si>
    <r>
      <t xml:space="preserve">продукту </t>
    </r>
    <r>
      <rPr>
        <sz val="9"/>
        <rFont val="Times New Roman"/>
        <family val="1"/>
      </rPr>
      <t>чисельність фізичних осіб, яким виплачується компенсація за надання соціальних послуг, 
зокрема:</t>
    </r>
    <r>
      <rPr>
        <b/>
        <sz val="9"/>
        <rFont val="Times New Roman"/>
        <family val="1"/>
      </rPr>
      <t xml:space="preserve">
</t>
    </r>
  </si>
  <si>
    <t xml:space="preserve"> 2014 рік</t>
  </si>
  <si>
    <t xml:space="preserve"> Обсяг бюджетних призначень/бюджетних асигнувань– </t>
  </si>
  <si>
    <t xml:space="preserve">  загального фонду -</t>
  </si>
  <si>
    <t>та  спеціального фонду -</t>
  </si>
  <si>
    <t>10.</t>
  </si>
  <si>
    <t>спеціальний фонд</t>
  </si>
  <si>
    <t>11.</t>
  </si>
  <si>
    <t>ефективності</t>
  </si>
  <si>
    <t>О.Каретіна</t>
  </si>
  <si>
    <t>тис. гривень, у тому числі</t>
  </si>
  <si>
    <t xml:space="preserve"> Перелік регіональних цільових програм, що виконуються у складі бюджетної програми:</t>
  </si>
  <si>
    <t>1)</t>
  </si>
  <si>
    <t>2)</t>
  </si>
  <si>
    <t>3)</t>
  </si>
  <si>
    <t>4)</t>
  </si>
  <si>
    <t>5)</t>
  </si>
  <si>
    <t>Рішення  Тернівської районної у місті ради "Про районний у місті бюджет на 2017 рік" від 23.12.2016 №136</t>
  </si>
  <si>
    <t>Мета бюджетної програми:</t>
  </si>
  <si>
    <t>тис. грн.</t>
  </si>
  <si>
    <t>розрахунки до кошторису на 2017 рік</t>
  </si>
  <si>
    <t>відсоток виплаченої допомоги</t>
  </si>
  <si>
    <t>Закон України "Про державний бюджет на 2017 рік" від 21.12.2016 №1801-VIII</t>
  </si>
  <si>
    <t>26.08.2014 року № 836</t>
  </si>
  <si>
    <t xml:space="preserve">  бюджетної програми місцевого бюджету на 2017 рік </t>
  </si>
  <si>
    <t>Підпрограми, спрямовані на досягнення мети, визначеної паспортом бюджетної програми</t>
  </si>
  <si>
    <t>КПКВК</t>
  </si>
  <si>
    <t>КФКВК</t>
  </si>
  <si>
    <t>Назва підпрограми</t>
  </si>
  <si>
    <t>Обсяги фінансування бюджетної програми у розрізі підпрограм та завдань</t>
  </si>
  <si>
    <t>Підпрограма/завдання бюджетної програми</t>
  </si>
  <si>
    <t>Усього</t>
  </si>
  <si>
    <t>Назва регіональної цільової програми та підпрограми</t>
  </si>
  <si>
    <t>Реалізація заходів для забезпечення підтримки малозахищених верств населення</t>
  </si>
  <si>
    <t>Завдання: Розв'язання проблем підвищення рівня та якості життя, посилення соціального захисту населення</t>
  </si>
  <si>
    <t>Результативні   показники бюджетної програми у розрізі підпрограм та завдань</t>
  </si>
  <si>
    <t>Назва показника</t>
  </si>
  <si>
    <t xml:space="preserve">Значення показника </t>
  </si>
  <si>
    <t>Пояснення, що характеризують джерела фінансування</t>
  </si>
  <si>
    <t>загаль-ний</t>
  </si>
  <si>
    <t>спеціаль-</t>
  </si>
  <si>
    <t>фонд</t>
  </si>
  <si>
    <t>ний фонд</t>
  </si>
  <si>
    <t xml:space="preserve">Інші джерела фінансування (за видами) </t>
  </si>
  <si>
    <t xml:space="preserve">ВСЬОГО </t>
  </si>
  <si>
    <r>
      <t>Джерела фінансування інвестиційних проектів у розрізі підпрограм</t>
    </r>
    <r>
      <rPr>
        <sz val="14"/>
        <rFont val="Times New Roman"/>
        <family val="1"/>
      </rPr>
      <t>:</t>
    </r>
  </si>
  <si>
    <t>Підпрограма 1</t>
  </si>
  <si>
    <t>Інвестиційни проект 1</t>
  </si>
  <si>
    <t>Надходження із бюджету</t>
  </si>
  <si>
    <t>01 січня звітного періоду</t>
  </si>
  <si>
    <t xml:space="preserve">План видатків звітного періоду </t>
  </si>
  <si>
    <t xml:space="preserve">Прогноз видатків до кінця реалізації інвестиційного проекту </t>
  </si>
  <si>
    <t>6)</t>
  </si>
  <si>
    <t>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</t>
  </si>
  <si>
    <t>Наказ управління праці та соціального  захисту населення</t>
  </si>
  <si>
    <t>наказ фінансового відділу виконкому Тернівської районної у місті ради</t>
  </si>
  <si>
    <t>(найменування місцевого фінансового органу)</t>
  </si>
  <si>
    <t>№ ____________ від _____________________</t>
  </si>
  <si>
    <t xml:space="preserve">         (КПКВК МБ)       (КФКВК)                           (найменування бюджетної програми) </t>
  </si>
  <si>
    <t>Бюджетний кодекс України (із змінами і доповненнями)</t>
  </si>
  <si>
    <t>Начальник управління праці та соціального</t>
  </si>
  <si>
    <t xml:space="preserve">  _______________</t>
  </si>
  <si>
    <t>Начальник фінансового відділу</t>
  </si>
  <si>
    <t>захисту населення виконкому Тернівської районної у місті ради</t>
  </si>
  <si>
    <t xml:space="preserve">                                                                                                                                                       (підпис)                                 (ініціали та прізвище)</t>
  </si>
  <si>
    <t xml:space="preserve">                                                                                                                                                   (підпис)                                 (ініціали та прізвище)</t>
  </si>
  <si>
    <t>Постанова КМУ «Про затвердження Порядку призначення і виплати державної допомоги сім`ям з дітьми» №1751 від 27.12.2001</t>
  </si>
  <si>
    <t>Закону України «Про державну допомогу сім»ям з дітьми» №2811- XII від 21.11.1992 року,</t>
  </si>
  <si>
    <t>7)</t>
  </si>
  <si>
    <t>грн.</t>
  </si>
  <si>
    <t xml:space="preserve">Забезпечення належних умов для розвитку дітей-сиріт і дітей, позбавлених батьківського піклування, в дитячих будинках (в т.ч.сімейного типу, прийомних сім'ях) </t>
  </si>
  <si>
    <t>0910</t>
  </si>
  <si>
    <t>витрати на грошове забезпечення прийомним батькам</t>
  </si>
  <si>
    <t>Забезпечення охоплення  дітей-сиріт сімейними формами виховання</t>
  </si>
  <si>
    <t>Державна соціальна допомога дітям</t>
  </si>
  <si>
    <t>Страхові внески до ПФ</t>
  </si>
  <si>
    <t>кількість прийомних батьків</t>
  </si>
  <si>
    <t>кількість вихованців</t>
  </si>
  <si>
    <t>середній розмір грошового забезпечення батькам</t>
  </si>
  <si>
    <t>середній розмір допомоги на дітей</t>
  </si>
  <si>
    <t xml:space="preserve">Рішення Криворізької міської ради від 31.03.2016 №381 "Про обсяг і межі повноважень районних у місті рад та їх виконавчих органів"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</si>
</sst>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General_)"/>
    <numFmt numFmtId="169" formatCode="0.0"/>
    <numFmt numFmtId="170" formatCode="0.000000"/>
    <numFmt numFmtId="171" formatCode="0.00000"/>
    <numFmt numFmtId="172" formatCode="0.0000"/>
    <numFmt numFmtId="173" formatCode="0.000"/>
  </numFmts>
  <fonts count="48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10"/>
      <name val="Helv"/>
      <family val="0"/>
    </font>
    <font>
      <sz val="10"/>
      <color indexed="14"/>
      <name val="Helv"/>
      <family val="0"/>
    </font>
    <font>
      <b/>
      <sz val="8"/>
      <name val="Helv"/>
      <family val="0"/>
    </font>
    <font>
      <sz val="8"/>
      <name val="Helv"/>
      <family val="0"/>
    </font>
    <font>
      <b/>
      <sz val="10"/>
      <color indexed="10"/>
      <name val="Arial Cyr"/>
      <family val="2"/>
    </font>
    <font>
      <b/>
      <sz val="8"/>
      <color indexed="10"/>
      <name val="Arial Cyr"/>
      <family val="2"/>
    </font>
    <font>
      <sz val="8"/>
      <color indexed="10"/>
      <name val="Helv"/>
      <family val="0"/>
    </font>
    <font>
      <sz val="6"/>
      <color indexed="17"/>
      <name val="Helv"/>
      <family val="0"/>
    </font>
    <font>
      <i/>
      <sz val="11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21" borderId="7" applyNumberFormat="0" applyAlignment="0" applyProtection="0"/>
    <xf numFmtId="0" fontId="2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8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top" wrapText="1"/>
    </xf>
    <xf numFmtId="2" fontId="10" fillId="22" borderId="0" xfId="0" applyNumberFormat="1" applyFont="1" applyFill="1" applyAlignment="1" applyProtection="1">
      <alignment/>
      <protection/>
    </xf>
    <xf numFmtId="168" fontId="11" fillId="22" borderId="13" xfId="0" applyNumberFormat="1" applyFont="1" applyFill="1" applyBorder="1" applyAlignment="1" applyProtection="1">
      <alignment/>
      <protection/>
    </xf>
    <xf numFmtId="168" fontId="0" fillId="22" borderId="0" xfId="0" applyNumberFormat="1" applyFill="1" applyAlignment="1" applyProtection="1">
      <alignment horizontal="right"/>
      <protection/>
    </xf>
    <xf numFmtId="0" fontId="12" fillId="22" borderId="13" xfId="0" applyFont="1" applyFill="1" applyBorder="1" applyAlignment="1">
      <alignment/>
    </xf>
    <xf numFmtId="168" fontId="12" fillId="22" borderId="13" xfId="0" applyNumberFormat="1" applyFont="1" applyFill="1" applyBorder="1" applyAlignment="1" applyProtection="1">
      <alignment horizontal="left"/>
      <protection/>
    </xf>
    <xf numFmtId="168" fontId="0" fillId="22" borderId="0" xfId="0" applyNumberFormat="1" applyFill="1" applyAlignment="1" applyProtection="1">
      <alignment/>
      <protection/>
    </xf>
    <xf numFmtId="0" fontId="9" fillId="0" borderId="0" xfId="0" applyFont="1" applyBorder="1" applyAlignment="1">
      <alignment/>
    </xf>
    <xf numFmtId="2" fontId="10" fillId="0" borderId="0" xfId="0" applyNumberFormat="1" applyFont="1" applyFill="1" applyAlignment="1" applyProtection="1">
      <alignment/>
      <protection/>
    </xf>
    <xf numFmtId="168" fontId="11" fillId="0" borderId="13" xfId="0" applyNumberFormat="1" applyFont="1" applyFill="1" applyBorder="1" applyAlignment="1" applyProtection="1">
      <alignment/>
      <protection/>
    </xf>
    <xf numFmtId="168" fontId="0" fillId="0" borderId="0" xfId="0" applyNumberFormat="1" applyFill="1" applyAlignment="1" applyProtection="1">
      <alignment horizontal="right"/>
      <protection/>
    </xf>
    <xf numFmtId="0" fontId="12" fillId="0" borderId="13" xfId="0" applyFont="1" applyFill="1" applyBorder="1" applyAlignment="1">
      <alignment/>
    </xf>
    <xf numFmtId="168" fontId="12" fillId="0" borderId="13" xfId="0" applyNumberFormat="1" applyFont="1" applyFill="1" applyBorder="1" applyAlignment="1" applyProtection="1">
      <alignment horizontal="left"/>
      <protection/>
    </xf>
    <xf numFmtId="168" fontId="0" fillId="0" borderId="0" xfId="0" applyNumberFormat="1" applyFill="1" applyAlignment="1" applyProtection="1">
      <alignment/>
      <protection/>
    </xf>
    <xf numFmtId="168" fontId="11" fillId="22" borderId="0" xfId="0" applyNumberFormat="1" applyFont="1" applyFill="1" applyAlignment="1" applyProtection="1">
      <alignment/>
      <protection/>
    </xf>
    <xf numFmtId="168" fontId="13" fillId="22" borderId="13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center"/>
    </xf>
    <xf numFmtId="168" fontId="11" fillId="0" borderId="0" xfId="0" applyNumberFormat="1" applyFont="1" applyFill="1" applyAlignment="1" applyProtection="1">
      <alignment/>
      <protection/>
    </xf>
    <xf numFmtId="168" fontId="13" fillId="0" borderId="13" xfId="0" applyNumberFormat="1" applyFont="1" applyFill="1" applyBorder="1" applyAlignment="1" applyProtection="1">
      <alignment horizontal="left"/>
      <protection/>
    </xf>
    <xf numFmtId="168" fontId="13" fillId="22" borderId="13" xfId="0" applyNumberFormat="1" applyFont="1" applyFill="1" applyBorder="1" applyAlignment="1" applyProtection="1">
      <alignment/>
      <protection/>
    </xf>
    <xf numFmtId="168" fontId="13" fillId="0" borderId="13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8" fontId="11" fillId="22" borderId="13" xfId="0" applyNumberFormat="1" applyFont="1" applyFill="1" applyBorder="1" applyAlignment="1" applyProtection="1" quotePrefix="1">
      <alignment horizontal="left"/>
      <protection/>
    </xf>
    <xf numFmtId="168" fontId="11" fillId="0" borderId="13" xfId="0" applyNumberFormat="1" applyFont="1" applyFill="1" applyBorder="1" applyAlignment="1" applyProtection="1" quotePrefix="1">
      <alignment horizontal="left"/>
      <protection/>
    </xf>
    <xf numFmtId="0" fontId="13" fillId="22" borderId="14" xfId="0" applyFont="1" applyFill="1" applyBorder="1" applyAlignment="1">
      <alignment horizontal="right"/>
    </xf>
    <xf numFmtId="168" fontId="13" fillId="22" borderId="14" xfId="0" applyNumberFormat="1" applyFont="1" applyFill="1" applyBorder="1" applyAlignment="1" applyProtection="1">
      <alignment/>
      <protection/>
    </xf>
    <xf numFmtId="168" fontId="0" fillId="22" borderId="14" xfId="0" applyNumberFormat="1" applyFill="1" applyBorder="1" applyAlignment="1" applyProtection="1">
      <alignment/>
      <protection/>
    </xf>
    <xf numFmtId="0" fontId="13" fillId="0" borderId="14" xfId="0" applyFont="1" applyFill="1" applyBorder="1" applyAlignment="1">
      <alignment horizontal="right"/>
    </xf>
    <xf numFmtId="168" fontId="13" fillId="0" borderId="14" xfId="0" applyNumberFormat="1" applyFont="1" applyFill="1" applyBorder="1" applyAlignment="1" applyProtection="1">
      <alignment/>
      <protection/>
    </xf>
    <xf numFmtId="168" fontId="0" fillId="0" borderId="14" xfId="0" applyNumberFormat="1" applyFill="1" applyBorder="1" applyAlignment="1" applyProtection="1">
      <alignment/>
      <protection/>
    </xf>
    <xf numFmtId="0" fontId="13" fillId="22" borderId="0" xfId="0" applyFont="1" applyFill="1" applyAlignment="1">
      <alignment horizontal="right"/>
    </xf>
    <xf numFmtId="168" fontId="13" fillId="22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 horizontal="right"/>
    </xf>
    <xf numFmtId="168" fontId="13" fillId="0" borderId="0" xfId="0" applyNumberFormat="1" applyFont="1" applyFill="1" applyAlignment="1" applyProtection="1">
      <alignment/>
      <protection/>
    </xf>
    <xf numFmtId="168" fontId="14" fillId="22" borderId="15" xfId="0" applyNumberFormat="1" applyFont="1" applyFill="1" applyBorder="1" applyAlignment="1" applyProtection="1">
      <alignment horizontal="center"/>
      <protection/>
    </xf>
    <xf numFmtId="168" fontId="12" fillId="22" borderId="0" xfId="0" applyNumberFormat="1" applyFont="1" applyFill="1" applyAlignment="1" applyProtection="1">
      <alignment/>
      <protection/>
    </xf>
    <xf numFmtId="168" fontId="12" fillId="22" borderId="16" xfId="0" applyNumberFormat="1" applyFont="1" applyFill="1" applyBorder="1" applyAlignment="1" applyProtection="1">
      <alignment horizontal="center"/>
      <protection/>
    </xf>
    <xf numFmtId="168" fontId="14" fillId="0" borderId="15" xfId="0" applyNumberFormat="1" applyFont="1" applyFill="1" applyBorder="1" applyAlignment="1" applyProtection="1">
      <alignment horizontal="center"/>
      <protection/>
    </xf>
    <xf numFmtId="168" fontId="12" fillId="0" borderId="0" xfId="0" applyNumberFormat="1" applyFont="1" applyFill="1" applyAlignment="1" applyProtection="1">
      <alignment/>
      <protection/>
    </xf>
    <xf numFmtId="168" fontId="12" fillId="0" borderId="16" xfId="0" applyNumberFormat="1" applyFont="1" applyFill="1" applyBorder="1" applyAlignment="1" applyProtection="1">
      <alignment horizontal="center"/>
      <protection/>
    </xf>
    <xf numFmtId="168" fontId="14" fillId="22" borderId="17" xfId="0" applyNumberFormat="1" applyFont="1" applyFill="1" applyBorder="1" applyAlignment="1" applyProtection="1">
      <alignment horizontal="center"/>
      <protection/>
    </xf>
    <xf numFmtId="168" fontId="0" fillId="22" borderId="0" xfId="0" applyNumberFormat="1" applyFill="1" applyAlignment="1" applyProtection="1">
      <alignment horizontal="left"/>
      <protection/>
    </xf>
    <xf numFmtId="168" fontId="0" fillId="22" borderId="17" xfId="0" applyNumberFormat="1" applyFill="1" applyBorder="1" applyAlignment="1" applyProtection="1">
      <alignment horizontal="left"/>
      <protection/>
    </xf>
    <xf numFmtId="168" fontId="0" fillId="22" borderId="13" xfId="0" applyNumberFormat="1" applyFill="1" applyBorder="1" applyAlignment="1" applyProtection="1">
      <alignment horizontal="left"/>
      <protection/>
    </xf>
    <xf numFmtId="168" fontId="14" fillId="0" borderId="17" xfId="0" applyNumberFormat="1" applyFont="1" applyFill="1" applyBorder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left"/>
      <protection/>
    </xf>
    <xf numFmtId="168" fontId="0" fillId="0" borderId="17" xfId="0" applyNumberFormat="1" applyFill="1" applyBorder="1" applyAlignment="1" applyProtection="1">
      <alignment horizontal="left"/>
      <protection/>
    </xf>
    <xf numFmtId="168" fontId="0" fillId="0" borderId="13" xfId="0" applyNumberFormat="1" applyFill="1" applyBorder="1" applyAlignment="1" applyProtection="1">
      <alignment horizontal="left"/>
      <protection/>
    </xf>
    <xf numFmtId="168" fontId="15" fillId="22" borderId="17" xfId="0" applyNumberFormat="1" applyFont="1" applyFill="1" applyBorder="1" applyAlignment="1" applyProtection="1" quotePrefix="1">
      <alignment horizontal="left"/>
      <protection/>
    </xf>
    <xf numFmtId="168" fontId="13" fillId="22" borderId="17" xfId="0" applyNumberFormat="1" applyFont="1" applyFill="1" applyBorder="1" applyAlignment="1" applyProtection="1">
      <alignment horizontal="left"/>
      <protection/>
    </xf>
    <xf numFmtId="168" fontId="15" fillId="0" borderId="17" xfId="0" applyNumberFormat="1" applyFont="1" applyFill="1" applyBorder="1" applyAlignment="1" applyProtection="1" quotePrefix="1">
      <alignment horizontal="left"/>
      <protection/>
    </xf>
    <xf numFmtId="168" fontId="13" fillId="0" borderId="17" xfId="0" applyNumberFormat="1" applyFont="1" applyFill="1" applyBorder="1" applyAlignment="1" applyProtection="1">
      <alignment horizontal="left"/>
      <protection/>
    </xf>
    <xf numFmtId="168" fontId="15" fillId="22" borderId="18" xfId="0" applyNumberFormat="1" applyFont="1" applyFill="1" applyBorder="1" applyAlignment="1" applyProtection="1" quotePrefix="1">
      <alignment horizontal="left"/>
      <protection/>
    </xf>
    <xf numFmtId="168" fontId="16" fillId="22" borderId="0" xfId="0" applyNumberFormat="1" applyFont="1" applyFill="1" applyAlignment="1" applyProtection="1">
      <alignment/>
      <protection/>
    </xf>
    <xf numFmtId="168" fontId="15" fillId="0" borderId="18" xfId="0" applyNumberFormat="1" applyFont="1" applyFill="1" applyBorder="1" applyAlignment="1" applyProtection="1" quotePrefix="1">
      <alignment horizontal="left"/>
      <protection/>
    </xf>
    <xf numFmtId="168" fontId="16" fillId="0" borderId="0" xfId="0" applyNumberFormat="1" applyFont="1" applyFill="1" applyAlignment="1" applyProtection="1">
      <alignment/>
      <protection/>
    </xf>
    <xf numFmtId="168" fontId="16" fillId="22" borderId="0" xfId="0" applyNumberFormat="1" applyFont="1" applyFill="1" applyAlignment="1" applyProtection="1">
      <alignment horizontal="right"/>
      <protection/>
    </xf>
    <xf numFmtId="168" fontId="16" fillId="0" borderId="0" xfId="0" applyNumberFormat="1" applyFont="1" applyFill="1" applyAlignment="1" applyProtection="1">
      <alignment horizontal="right"/>
      <protection/>
    </xf>
    <xf numFmtId="0" fontId="12" fillId="22" borderId="19" xfId="0" applyFont="1" applyFill="1" applyBorder="1" applyAlignment="1">
      <alignment horizontal="centerContinuous"/>
    </xf>
    <xf numFmtId="0" fontId="12" fillId="22" borderId="20" xfId="0" applyFont="1" applyFill="1" applyBorder="1" applyAlignment="1">
      <alignment horizontal="centerContinuous"/>
    </xf>
    <xf numFmtId="0" fontId="12" fillId="0" borderId="19" xfId="0" applyFont="1" applyFill="1" applyBorder="1" applyAlignment="1">
      <alignment horizontal="centerContinuous"/>
    </xf>
    <xf numFmtId="0" fontId="12" fillId="0" borderId="20" xfId="0" applyFont="1" applyFill="1" applyBorder="1" applyAlignment="1">
      <alignment horizontal="centerContinuous"/>
    </xf>
    <xf numFmtId="168" fontId="17" fillId="22" borderId="13" xfId="0" applyNumberFormat="1" applyFont="1" applyFill="1" applyBorder="1" applyAlignment="1" applyProtection="1">
      <alignment horizontal="right"/>
      <protection/>
    </xf>
    <xf numFmtId="168" fontId="10" fillId="22" borderId="21" xfId="0" applyNumberFormat="1" applyFont="1" applyFill="1" applyBorder="1" applyAlignment="1" applyProtection="1">
      <alignment horizontal="center"/>
      <protection/>
    </xf>
    <xf numFmtId="168" fontId="17" fillId="0" borderId="13" xfId="0" applyNumberFormat="1" applyFont="1" applyFill="1" applyBorder="1" applyAlignment="1" applyProtection="1">
      <alignment horizontal="right"/>
      <protection/>
    </xf>
    <xf numFmtId="168" fontId="10" fillId="0" borderId="21" xfId="0" applyNumberFormat="1" applyFont="1" applyFill="1" applyBorder="1" applyAlignment="1" applyProtection="1">
      <alignment horizontal="center"/>
      <protection/>
    </xf>
    <xf numFmtId="168" fontId="17" fillId="22" borderId="22" xfId="0" applyNumberFormat="1" applyFont="1" applyFill="1" applyBorder="1" applyAlignment="1" applyProtection="1">
      <alignment horizontal="right"/>
      <protection/>
    </xf>
    <xf numFmtId="168" fontId="10" fillId="22" borderId="23" xfId="0" applyNumberFormat="1" applyFont="1" applyFill="1" applyBorder="1" applyAlignment="1" applyProtection="1">
      <alignment horizontal="center"/>
      <protection/>
    </xf>
    <xf numFmtId="168" fontId="13" fillId="22" borderId="18" xfId="0" applyNumberFormat="1" applyFont="1" applyFill="1" applyBorder="1" applyAlignment="1" applyProtection="1">
      <alignment horizontal="left"/>
      <protection/>
    </xf>
    <xf numFmtId="168" fontId="13" fillId="22" borderId="22" xfId="0" applyNumberFormat="1" applyFont="1" applyFill="1" applyBorder="1" applyAlignment="1" applyProtection="1">
      <alignment horizontal="left"/>
      <protection/>
    </xf>
    <xf numFmtId="168" fontId="17" fillId="0" borderId="22" xfId="0" applyNumberFormat="1" applyFont="1" applyFill="1" applyBorder="1" applyAlignment="1" applyProtection="1">
      <alignment horizontal="right"/>
      <protection/>
    </xf>
    <xf numFmtId="168" fontId="10" fillId="0" borderId="23" xfId="0" applyNumberFormat="1" applyFont="1" applyFill="1" applyBorder="1" applyAlignment="1" applyProtection="1">
      <alignment horizontal="center"/>
      <protection/>
    </xf>
    <xf numFmtId="168" fontId="13" fillId="0" borderId="18" xfId="0" applyNumberFormat="1" applyFont="1" applyFill="1" applyBorder="1" applyAlignment="1" applyProtection="1">
      <alignment horizontal="left"/>
      <protection/>
    </xf>
    <xf numFmtId="168" fontId="13" fillId="0" borderId="22" xfId="0" applyNumberFormat="1" applyFont="1" applyFill="1" applyBorder="1" applyAlignment="1" applyProtection="1">
      <alignment horizontal="left"/>
      <protection/>
    </xf>
    <xf numFmtId="168" fontId="13" fillId="22" borderId="0" xfId="0" applyNumberFormat="1" applyFont="1" applyFill="1" applyBorder="1" applyAlignment="1" applyProtection="1">
      <alignment horizontal="left"/>
      <protection/>
    </xf>
    <xf numFmtId="168" fontId="13" fillId="0" borderId="0" xfId="0" applyNumberFormat="1" applyFont="1" applyFill="1" applyBorder="1" applyAlignment="1" applyProtection="1">
      <alignment horizontal="left"/>
      <protection/>
    </xf>
    <xf numFmtId="168" fontId="13" fillId="22" borderId="15" xfId="0" applyNumberFormat="1" applyFont="1" applyFill="1" applyBorder="1" applyAlignment="1" applyProtection="1">
      <alignment/>
      <protection/>
    </xf>
    <xf numFmtId="0" fontId="13" fillId="22" borderId="15" xfId="0" applyFont="1" applyFill="1" applyBorder="1" applyAlignment="1">
      <alignment/>
    </xf>
    <xf numFmtId="168" fontId="13" fillId="0" borderId="15" xfId="0" applyNumberFormat="1" applyFont="1" applyFill="1" applyBorder="1" applyAlignment="1" applyProtection="1">
      <alignment/>
      <protection/>
    </xf>
    <xf numFmtId="0" fontId="13" fillId="0" borderId="15" xfId="0" applyFont="1" applyFill="1" applyBorder="1" applyAlignment="1">
      <alignment/>
    </xf>
    <xf numFmtId="0" fontId="13" fillId="22" borderId="0" xfId="0" applyFont="1" applyFill="1" applyAlignment="1">
      <alignment/>
    </xf>
    <xf numFmtId="0" fontId="13" fillId="22" borderId="17" xfId="0" applyFont="1" applyFill="1" applyBorder="1" applyAlignment="1">
      <alignment/>
    </xf>
    <xf numFmtId="0" fontId="0" fillId="22" borderId="0" xfId="0" applyFill="1" applyAlignment="1">
      <alignment/>
    </xf>
    <xf numFmtId="0" fontId="13" fillId="0" borderId="0" xfId="0" applyFont="1" applyFill="1" applyAlignment="1">
      <alignment/>
    </xf>
    <xf numFmtId="0" fontId="13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13" fillId="22" borderId="18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1" fillId="0" borderId="26" xfId="0" applyFont="1" applyBorder="1" applyAlignment="1">
      <alignment horizontal="left"/>
    </xf>
    <xf numFmtId="0" fontId="3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left"/>
    </xf>
    <xf numFmtId="0" fontId="2" fillId="0" borderId="24" xfId="0" applyFont="1" applyBorder="1" applyAlignment="1">
      <alignment horizontal="left" vertical="top" wrapText="1"/>
    </xf>
    <xf numFmtId="0" fontId="5" fillId="0" borderId="16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center" wrapText="1"/>
    </xf>
    <xf numFmtId="0" fontId="20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0" fillId="0" borderId="2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0" fillId="0" borderId="3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9" fontId="2" fillId="0" borderId="27" xfId="0" applyNumberFormat="1" applyFont="1" applyBorder="1" applyAlignment="1">
      <alignment horizontal="left"/>
    </xf>
    <xf numFmtId="169" fontId="2" fillId="0" borderId="27" xfId="0" applyNumberFormat="1" applyFont="1" applyBorder="1" applyAlignment="1">
      <alignment/>
    </xf>
    <xf numFmtId="169" fontId="2" fillId="0" borderId="12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22" fillId="0" borderId="16" xfId="0" applyFont="1" applyBorder="1" applyAlignment="1">
      <alignment vertical="center" wrapText="1"/>
    </xf>
    <xf numFmtId="0" fontId="23" fillId="0" borderId="0" xfId="0" applyFont="1" applyAlignment="1">
      <alignment horizontal="center"/>
    </xf>
    <xf numFmtId="169" fontId="2" fillId="0" borderId="27" xfId="0" applyNumberFormat="1" applyFont="1" applyBorder="1" applyAlignment="1">
      <alignment vertical="top" wrapText="1"/>
    </xf>
    <xf numFmtId="0" fontId="22" fillId="0" borderId="16" xfId="0" applyFont="1" applyBorder="1" applyAlignment="1">
      <alignment/>
    </xf>
    <xf numFmtId="0" fontId="2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169" fontId="2" fillId="0" borderId="25" xfId="0" applyNumberFormat="1" applyFont="1" applyBorder="1" applyAlignment="1">
      <alignment vertical="top" wrapText="1"/>
    </xf>
    <xf numFmtId="169" fontId="2" fillId="0" borderId="10" xfId="0" applyNumberFormat="1" applyFont="1" applyBorder="1" applyAlignment="1">
      <alignment vertical="top" wrapText="1"/>
    </xf>
    <xf numFmtId="169" fontId="2" fillId="0" borderId="28" xfId="0" applyNumberFormat="1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4" fillId="0" borderId="16" xfId="0" applyFont="1" applyBorder="1" applyAlignment="1">
      <alignment vertical="top" wrapText="1"/>
    </xf>
    <xf numFmtId="3" fontId="20" fillId="0" borderId="16" xfId="0" applyNumberFormat="1" applyFont="1" applyBorder="1" applyAlignment="1">
      <alignment horizontal="right" vertical="top" wrapText="1"/>
    </xf>
    <xf numFmtId="0" fontId="20" fillId="0" borderId="16" xfId="0" applyFont="1" applyBorder="1" applyAlignment="1">
      <alignment horizontal="right" vertical="top" wrapText="1"/>
    </xf>
    <xf numFmtId="1" fontId="2" fillId="0" borderId="16" xfId="0" applyNumberFormat="1" applyFont="1" applyBorder="1" applyAlignment="1">
      <alignment horizontal="right" vertical="top" wrapText="1"/>
    </xf>
    <xf numFmtId="0" fontId="42" fillId="0" borderId="16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3" fontId="20" fillId="0" borderId="16" xfId="0" applyNumberFormat="1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2" fillId="0" borderId="26" xfId="0" applyFont="1" applyFill="1" applyBorder="1" applyAlignment="1">
      <alignment horizontal="left"/>
    </xf>
    <xf numFmtId="0" fontId="3" fillId="0" borderId="32" xfId="0" applyFont="1" applyBorder="1" applyAlignment="1">
      <alignment vertical="top" wrapText="1"/>
    </xf>
    <xf numFmtId="0" fontId="2" fillId="0" borderId="32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0" fillId="0" borderId="0" xfId="0" applyFont="1" applyFill="1" applyAlignment="1">
      <alignment horizontal="left" indent="2"/>
    </xf>
    <xf numFmtId="0" fontId="18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2" fillId="0" borderId="26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Alignment="1">
      <alignment/>
    </xf>
    <xf numFmtId="0" fontId="2" fillId="0" borderId="16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169" fontId="2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2" fontId="2" fillId="0" borderId="16" xfId="0" applyNumberFormat="1" applyFont="1" applyFill="1" applyBorder="1" applyAlignment="1">
      <alignment horizontal="left" vertical="top" wrapText="1"/>
    </xf>
    <xf numFmtId="169" fontId="2" fillId="0" borderId="0" xfId="0" applyNumberFormat="1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20" fillId="0" borderId="16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/>
    </xf>
    <xf numFmtId="0" fontId="4" fillId="0" borderId="16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43" fillId="0" borderId="2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left" vertical="top" wrapText="1"/>
    </xf>
    <xf numFmtId="0" fontId="18" fillId="0" borderId="2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right" indent="4"/>
    </xf>
    <xf numFmtId="0" fontId="4" fillId="0" borderId="31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5" fillId="0" borderId="25" xfId="0" applyFont="1" applyBorder="1" applyAlignment="1">
      <alignment vertical="center" wrapText="1"/>
    </xf>
    <xf numFmtId="0" fontId="21" fillId="0" borderId="0" xfId="0" applyFont="1" applyAlignment="1">
      <alignment horizontal="left"/>
    </xf>
    <xf numFmtId="2" fontId="4" fillId="0" borderId="0" xfId="0" applyNumberFormat="1" applyFont="1" applyFill="1" applyBorder="1" applyAlignment="1">
      <alignment horizontal="center" vertical="top" wrapText="1"/>
    </xf>
    <xf numFmtId="0" fontId="22" fillId="0" borderId="20" xfId="0" applyFont="1" applyFill="1" applyBorder="1" applyAlignment="1">
      <alignment vertical="center" wrapText="1"/>
    </xf>
    <xf numFmtId="0" fontId="22" fillId="0" borderId="31" xfId="0" applyFont="1" applyBorder="1" applyAlignment="1">
      <alignment horizontal="left" vertical="top" wrapText="1"/>
    </xf>
    <xf numFmtId="0" fontId="22" fillId="0" borderId="32" xfId="0" applyFont="1" applyBorder="1" applyAlignment="1">
      <alignment vertical="center" wrapText="1"/>
    </xf>
    <xf numFmtId="0" fontId="4" fillId="0" borderId="20" xfId="0" applyFont="1" applyFill="1" applyBorder="1" applyAlignment="1">
      <alignment horizontal="left" vertical="top" wrapText="1"/>
    </xf>
    <xf numFmtId="0" fontId="18" fillId="0" borderId="36" xfId="0" applyFont="1" applyFill="1" applyBorder="1" applyAlignment="1">
      <alignment vertical="center" wrapText="1"/>
    </xf>
    <xf numFmtId="0" fontId="22" fillId="0" borderId="16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0" fillId="0" borderId="20" xfId="0" applyBorder="1" applyAlignment="1">
      <alignment horizontal="center" vertical="top" wrapText="1"/>
    </xf>
    <xf numFmtId="0" fontId="4" fillId="0" borderId="42" xfId="0" applyFont="1" applyBorder="1" applyAlignment="1">
      <alignment horizontal="center" wrapText="1"/>
    </xf>
    <xf numFmtId="49" fontId="2" fillId="0" borderId="26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2" fontId="4" fillId="0" borderId="19" xfId="0" applyNumberFormat="1" applyFont="1" applyFill="1" applyBorder="1" applyAlignment="1">
      <alignment horizontal="center" vertical="top" wrapText="1"/>
    </xf>
    <xf numFmtId="2" fontId="4" fillId="0" borderId="20" xfId="0" applyNumberFormat="1" applyFont="1" applyFill="1" applyBorder="1" applyAlignment="1">
      <alignment horizontal="center" vertical="top" wrapText="1"/>
    </xf>
    <xf numFmtId="0" fontId="4" fillId="0" borderId="43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top" wrapText="1"/>
    </xf>
    <xf numFmtId="0" fontId="4" fillId="0" borderId="28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44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2" fontId="4" fillId="0" borderId="16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44" fillId="0" borderId="16" xfId="0" applyFont="1" applyFill="1" applyBorder="1" applyAlignment="1">
      <alignment horizontal="center" vertical="top" wrapText="1"/>
    </xf>
    <xf numFmtId="2" fontId="6" fillId="0" borderId="16" xfId="0" applyNumberFormat="1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1" fontId="2" fillId="0" borderId="19" xfId="0" applyNumberFormat="1" applyFont="1" applyFill="1" applyBorder="1" applyAlignment="1">
      <alignment horizontal="center" vertical="top" wrapText="1"/>
    </xf>
    <xf numFmtId="1" fontId="2" fillId="0" borderId="45" xfId="0" applyNumberFormat="1" applyFont="1" applyFill="1" applyBorder="1" applyAlignment="1">
      <alignment horizontal="center" vertical="top" wrapText="1"/>
    </xf>
    <xf numFmtId="1" fontId="2" fillId="0" borderId="2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2" fillId="0" borderId="27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49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7" xfId="0" applyFont="1" applyBorder="1" applyAlignment="1">
      <alignment horizontal="left" vertical="top" wrapText="1"/>
    </xf>
    <xf numFmtId="0" fontId="2" fillId="0" borderId="4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7</xdr:row>
      <xdr:rowOff>9525</xdr:rowOff>
    </xdr:from>
    <xdr:to>
      <xdr:col>5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305050" y="1143000"/>
          <a:ext cx="356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685800</xdr:colOff>
      <xdr:row>40</xdr:row>
      <xdr:rowOff>0</xdr:rowOff>
    </xdr:from>
    <xdr:to>
      <xdr:col>5</xdr:col>
      <xdr:colOff>19050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2305050" y="6477000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685800</xdr:colOff>
      <xdr:row>40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64770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4;&#1086;&#1080;%20&#1076;&#1086;&#1082;&#1091;&#1084;&#1077;&#1085;&#1090;&#1099;\&#1052;&#1055;&#1062;\2012\&#1055;&#1072;&#1089;&#1087;&#1086;&#1088;&#1090;%20&#1055;&#1052;&#1062;%20091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"/>
      <sheetName val="паспорт"/>
      <sheetName val="Лист6"/>
      <sheetName val="звіт"/>
      <sheetName val="Лист5"/>
      <sheetName val="Лист4"/>
      <sheetName val="Лист8"/>
      <sheetName val="Лист7"/>
    </sheetNames>
    <sheetDataSet>
      <sheetData sheetId="1">
        <row r="23">
          <cell r="B23">
            <v>1513340</v>
          </cell>
          <cell r="C23">
            <v>91205</v>
          </cell>
          <cell r="D23" t="str">
            <v>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zoomScalePageLayoutView="0" workbookViewId="0" topLeftCell="A25">
      <selection activeCell="A1" sqref="A1:IV16384"/>
    </sheetView>
  </sheetViews>
  <sheetFormatPr defaultColWidth="9.00390625" defaultRowHeight="12.75"/>
  <cols>
    <col min="1" max="1" width="21.25390625" style="0" customWidth="1"/>
    <col min="3" max="3" width="13.75390625" style="0" customWidth="1"/>
    <col min="4" max="4" width="17.25390625" style="0" customWidth="1"/>
    <col min="5" max="5" width="15.75390625" style="0" customWidth="1"/>
    <col min="6" max="6" width="18.375" style="0" customWidth="1"/>
    <col min="10" max="10" width="9.375" style="95" bestFit="1" customWidth="1"/>
    <col min="11" max="12" width="9.125" style="95" customWidth="1"/>
    <col min="13" max="13" width="13.875" style="95" customWidth="1"/>
    <col min="14" max="15" width="9.125" style="95" customWidth="1"/>
  </cols>
  <sheetData>
    <row r="1" spans="1:15" ht="12.75">
      <c r="A1" s="9">
        <v>82285.75</v>
      </c>
      <c r="B1" s="10" t="str">
        <f>LEFT("000000000000",12-LEN(FIXED(TRUNC(A1),0,TRUE)))&amp;FIXED(TRUNC(A1),0,TRUE)</f>
        <v>000000082285</v>
      </c>
      <c r="C1" s="11"/>
      <c r="D1" s="12" t="s">
        <v>33</v>
      </c>
      <c r="E1" s="13" t="s">
        <v>34</v>
      </c>
      <c r="F1" s="14"/>
      <c r="H1" s="15"/>
      <c r="I1" s="15"/>
      <c r="J1" s="16"/>
      <c r="K1" s="17"/>
      <c r="L1" s="18"/>
      <c r="M1" s="19"/>
      <c r="N1" s="20"/>
      <c r="O1" s="21"/>
    </row>
    <row r="2" spans="1:15" ht="12.75">
      <c r="A2" s="22">
        <f>VALUE(MID($B$1,1,1))</f>
        <v>0</v>
      </c>
      <c r="B2" s="23" t="s">
        <v>35</v>
      </c>
      <c r="C2" s="14"/>
      <c r="D2" s="10" t="str">
        <f>IF(A2&gt;0,INDEX(E25:F34,A2+1,1)," ")</f>
        <v> </v>
      </c>
      <c r="E2" s="23">
        <f>LEN(TRIM(D2))</f>
        <v>0</v>
      </c>
      <c r="F2" s="14"/>
      <c r="H2" s="15"/>
      <c r="I2" s="24"/>
      <c r="J2" s="25"/>
      <c r="K2" s="26"/>
      <c r="L2" s="21"/>
      <c r="M2" s="17"/>
      <c r="N2" s="26"/>
      <c r="O2" s="21"/>
    </row>
    <row r="3" spans="1:15" ht="12.75">
      <c r="A3" s="22">
        <f>VALUE(MID($B$1,2,1))</f>
        <v>0</v>
      </c>
      <c r="B3" s="23" t="s">
        <v>36</v>
      </c>
      <c r="C3" s="14"/>
      <c r="D3" s="10" t="str">
        <f>IF(A3&gt;1,INDEX(D25:E34,A3+1,1)," ")</f>
        <v> </v>
      </c>
      <c r="E3" s="23">
        <f>LEN(TRIM(D2&amp;D3))</f>
        <v>0</v>
      </c>
      <c r="F3" s="14"/>
      <c r="H3" s="15"/>
      <c r="I3" s="15"/>
      <c r="J3" s="25"/>
      <c r="K3" s="26"/>
      <c r="L3" s="21"/>
      <c r="M3" s="17"/>
      <c r="N3" s="26"/>
      <c r="O3" s="21"/>
    </row>
    <row r="4" spans="1:15" ht="12.75">
      <c r="A4" s="22">
        <f>VALUE(MID($B$1,3,1))</f>
        <v>0</v>
      </c>
      <c r="B4" s="23" t="s">
        <v>37</v>
      </c>
      <c r="C4" s="14"/>
      <c r="D4" s="10" t="str">
        <f>IF(AND(A3&lt;2,(A3+A4)&gt;0),INDEX(F25:G44,A4+A3*10+1,1),INDEX(F25:G44,A4+1,1))</f>
        <v> </v>
      </c>
      <c r="E4" s="23">
        <f>LEN(TRIM(D2&amp;D3&amp;D4))</f>
        <v>0</v>
      </c>
      <c r="F4" s="14">
        <v>82285.75</v>
      </c>
      <c r="H4" s="15"/>
      <c r="I4" s="24"/>
      <c r="J4" s="25"/>
      <c r="K4" s="26"/>
      <c r="L4" s="21"/>
      <c r="M4" s="17"/>
      <c r="N4" s="26"/>
      <c r="O4" s="21"/>
    </row>
    <row r="5" spans="1:15" ht="12.75">
      <c r="A5" s="22"/>
      <c r="B5" s="27"/>
      <c r="C5" s="14"/>
      <c r="D5" s="10" t="str">
        <f>IF(SUM(A2:A4)&gt;0,IF(D4="один "," мільярд ",IF(OR(OR(D4="два ",D4="три "),D4="чотири ")," мільярда "," мільярдів "))," ")</f>
        <v> </v>
      </c>
      <c r="E5" s="23">
        <f>LEN(TRIM(D2&amp;D3&amp;D4&amp;D5))</f>
        <v>0</v>
      </c>
      <c r="F5" s="14"/>
      <c r="H5" s="15"/>
      <c r="I5" s="15"/>
      <c r="J5" s="25"/>
      <c r="K5" s="28"/>
      <c r="L5" s="21"/>
      <c r="M5" s="17"/>
      <c r="N5" s="26"/>
      <c r="O5" s="21"/>
    </row>
    <row r="6" spans="1:15" ht="12.75">
      <c r="A6" s="22">
        <f>VALUE(MID($B$1,4,1))</f>
        <v>0</v>
      </c>
      <c r="B6" s="23" t="s">
        <v>38</v>
      </c>
      <c r="C6" s="14"/>
      <c r="D6" s="10" t="str">
        <f>IF(A6&gt;0,INDEX(E25:F34,A6+1,1)," ")</f>
        <v> </v>
      </c>
      <c r="E6" s="23">
        <f>LEN(TRIM(D2&amp;D3&amp;D4&amp;D5&amp;D6))</f>
        <v>0</v>
      </c>
      <c r="F6" s="14"/>
      <c r="H6" s="15"/>
      <c r="I6" s="15"/>
      <c r="J6" s="25"/>
      <c r="K6" s="26"/>
      <c r="L6" s="21"/>
      <c r="M6" s="17"/>
      <c r="N6" s="26"/>
      <c r="O6" s="21"/>
    </row>
    <row r="7" spans="1:15" ht="12.75">
      <c r="A7" s="22">
        <f>VALUE(MID($B$1,5,1))</f>
        <v>0</v>
      </c>
      <c r="B7" s="23" t="s">
        <v>39</v>
      </c>
      <c r="C7" s="14"/>
      <c r="D7" s="10" t="str">
        <f>IF(A7&gt;1,INDEX(D25:E34,A7+1,1)," ")</f>
        <v> </v>
      </c>
      <c r="E7" s="23">
        <f>LEN(TRIM(D2&amp;D3&amp;D4&amp;D5&amp;D6&amp;D7))</f>
        <v>0</v>
      </c>
      <c r="F7" s="14"/>
      <c r="H7" s="15"/>
      <c r="I7" s="15"/>
      <c r="J7" s="25"/>
      <c r="K7" s="26"/>
      <c r="L7" s="21"/>
      <c r="M7" s="17"/>
      <c r="N7" s="26"/>
      <c r="O7" s="21"/>
    </row>
    <row r="8" spans="1:15" ht="12.75">
      <c r="A8" s="22">
        <f>VALUE(MID($B$1,6,1))</f>
        <v>0</v>
      </c>
      <c r="B8" s="23" t="s">
        <v>40</v>
      </c>
      <c r="C8" s="14"/>
      <c r="D8" s="10" t="str">
        <f>IF(AND(A7&lt;2,(A7+A8)&gt;0),INDEX(F25:G44,A8+A7*10+1,1),INDEX(F25:G44,A8+1,1))</f>
        <v> </v>
      </c>
      <c r="E8" s="23">
        <f>LEN(TRIM(D2&amp;D3&amp;D4&amp;D5&amp;D6&amp;D7&amp;D8))</f>
        <v>0</v>
      </c>
      <c r="F8" s="14"/>
      <c r="H8" s="15"/>
      <c r="I8" s="15"/>
      <c r="J8" s="25"/>
      <c r="K8" s="26"/>
      <c r="L8" s="21"/>
      <c r="M8" s="17"/>
      <c r="N8" s="26"/>
      <c r="O8" s="21"/>
    </row>
    <row r="9" spans="1:15" ht="12.75">
      <c r="A9" s="22"/>
      <c r="B9" s="27"/>
      <c r="C9" s="14"/>
      <c r="D9" s="10" t="str">
        <f>IF(SUM(A6:A8)&gt;0,IF(D8="один "," мільйон ",IF(OR(OR(D8="два ",D8="три "),D8="чотири ")," мільйона "," мільйонів "))," ")</f>
        <v> </v>
      </c>
      <c r="E9" s="23">
        <f>LEN(TRIM(D2&amp;D3&amp;D4&amp;D5&amp;D6&amp;D7&amp;D8&amp;D9))</f>
        <v>0</v>
      </c>
      <c r="F9" s="14"/>
      <c r="H9" s="15"/>
      <c r="I9" s="15"/>
      <c r="J9" s="25"/>
      <c r="K9" s="28"/>
      <c r="L9" s="21"/>
      <c r="M9" s="17"/>
      <c r="N9" s="26"/>
      <c r="O9" s="21"/>
    </row>
    <row r="10" spans="1:15" ht="12.75">
      <c r="A10" s="22">
        <f>VALUE(MID($B$1,7,1))</f>
        <v>0</v>
      </c>
      <c r="B10" s="23" t="s">
        <v>41</v>
      </c>
      <c r="C10" s="14"/>
      <c r="D10" s="10" t="str">
        <f>IF(A10&gt;0,INDEX(E25:F34,A10+1,1)," ")</f>
        <v> </v>
      </c>
      <c r="E10" s="23">
        <f>LEN(TRIM(D2&amp;D3&amp;D4&amp;D5&amp;D6&amp;D7&amp;D8&amp;D9&amp;D10))</f>
        <v>0</v>
      </c>
      <c r="F10" s="14"/>
      <c r="H10" s="15"/>
      <c r="I10" s="15"/>
      <c r="J10" s="25"/>
      <c r="K10" s="26"/>
      <c r="L10" s="21"/>
      <c r="M10" s="17"/>
      <c r="N10" s="26"/>
      <c r="O10" s="21"/>
    </row>
    <row r="11" spans="1:15" ht="12.75">
      <c r="A11" s="22">
        <f>VALUE(MID($B$1,8,1))</f>
        <v>8</v>
      </c>
      <c r="B11" s="23" t="s">
        <v>42</v>
      </c>
      <c r="C11" s="14"/>
      <c r="D11" s="10" t="str">
        <f>IF(A11&gt;1,INDEX(D25:E34,A11+1,1)," ")</f>
        <v>вісімдесят </v>
      </c>
      <c r="E11" s="23">
        <f>LEN(TRIM(D2&amp;D3&amp;D4&amp;D5&amp;D6&amp;D7&amp;D8&amp;D9&amp;D10&amp;D11))</f>
        <v>10</v>
      </c>
      <c r="F11" s="14"/>
      <c r="H11" s="24"/>
      <c r="I11" s="15"/>
      <c r="J11" s="25"/>
      <c r="K11" s="26"/>
      <c r="L11" s="21"/>
      <c r="M11" s="17"/>
      <c r="N11" s="26"/>
      <c r="O11" s="21"/>
    </row>
    <row r="12" spans="1:15" ht="12.75">
      <c r="A12" s="22">
        <f>VALUE(MID($B$1,9,1))</f>
        <v>2</v>
      </c>
      <c r="B12" s="23" t="s">
        <v>43</v>
      </c>
      <c r="C12" s="14"/>
      <c r="D12" s="10" t="str">
        <f>IF(AND(A11&lt;2,(A11+A12)&gt;0),INDEX(C25:C44,A12+A11*10+1,1),INDEX(C25:C44,A12+1,1))</f>
        <v>дві </v>
      </c>
      <c r="E12" s="23">
        <f>LEN(TRIM(D2&amp;D3&amp;D4&amp;D5&amp;D6&amp;D7&amp;D8&amp;D9&amp;D10&amp;D11&amp;D12))</f>
        <v>14</v>
      </c>
      <c r="F12" s="14"/>
      <c r="H12" s="29"/>
      <c r="I12" s="15"/>
      <c r="J12" s="25"/>
      <c r="K12" s="26"/>
      <c r="L12" s="21"/>
      <c r="M12" s="17"/>
      <c r="N12" s="26"/>
      <c r="O12" s="21"/>
    </row>
    <row r="13" spans="1:15" ht="12.75">
      <c r="A13" s="22"/>
      <c r="B13" s="27"/>
      <c r="C13" s="14"/>
      <c r="D13" s="10" t="str">
        <f>IF(SUM(A10:A12)&gt;0,IF(D12="одна "," тисяча ",IF(OR(OR(D12="дві ",D12="три "),D12="чотири ")," тисячі "," тисяч "))," ")</f>
        <v> тисячі </v>
      </c>
      <c r="E13" s="23">
        <f>LEN(TRIM(D2&amp;D3&amp;D4&amp;D5&amp;D6&amp;D7&amp;D8&amp;D9&amp;D10&amp;D11&amp;D12&amp;D13))</f>
        <v>21</v>
      </c>
      <c r="F13" s="14"/>
      <c r="H13" s="15"/>
      <c r="I13" s="15"/>
      <c r="J13" s="25"/>
      <c r="K13" s="28"/>
      <c r="L13" s="21"/>
      <c r="M13" s="17"/>
      <c r="N13" s="26"/>
      <c r="O13" s="21"/>
    </row>
    <row r="14" spans="1:15" ht="12.75">
      <c r="A14" s="22">
        <f>VALUE(MID($B$1,10,1))</f>
        <v>2</v>
      </c>
      <c r="B14" s="23" t="s">
        <v>44</v>
      </c>
      <c r="C14" s="14"/>
      <c r="D14" s="10" t="str">
        <f>IF(A14&gt;0,INDEX(E25:F34,A14+1,1)," ")</f>
        <v>двісті </v>
      </c>
      <c r="E14" s="23">
        <f>LEN(TRIM(D2&amp;D3&amp;D4&amp;D5&amp;D6&amp;D7&amp;D8&amp;D9&amp;D10&amp;D11&amp;D12&amp;D13&amp;D14))</f>
        <v>28</v>
      </c>
      <c r="F14" s="14"/>
      <c r="H14" s="30"/>
      <c r="I14" s="30"/>
      <c r="J14" s="25"/>
      <c r="K14" s="26"/>
      <c r="L14" s="21"/>
      <c r="M14" s="17"/>
      <c r="N14" s="26"/>
      <c r="O14" s="21"/>
    </row>
    <row r="15" spans="1:15" ht="12.75">
      <c r="A15" s="22">
        <f>VALUE(MID($B$1,11,1))</f>
        <v>8</v>
      </c>
      <c r="B15" s="23" t="s">
        <v>45</v>
      </c>
      <c r="C15" s="14"/>
      <c r="D15" s="10" t="str">
        <f>IF(A15&gt;1,INDEX(D25:E34,A15+1,1)," ")</f>
        <v>вісімдесят </v>
      </c>
      <c r="E15" s="23">
        <f>LEN(TRIM(D2&amp;D3&amp;D4&amp;D5&amp;D6&amp;D7&amp;D8&amp;D9&amp;D10&amp;D11&amp;D12&amp;D13&amp;D14&amp;D15))</f>
        <v>39</v>
      </c>
      <c r="F15" s="14"/>
      <c r="H15" s="24"/>
      <c r="I15" s="15"/>
      <c r="J15" s="25"/>
      <c r="K15" s="26"/>
      <c r="L15" s="21"/>
      <c r="M15" s="17"/>
      <c r="N15" s="26"/>
      <c r="O15" s="21"/>
    </row>
    <row r="16" spans="1:15" ht="12.75">
      <c r="A16" s="22">
        <f>VALUE(MID($B$1,12,1))</f>
        <v>5</v>
      </c>
      <c r="B16" s="23" t="s">
        <v>46</v>
      </c>
      <c r="C16" s="14"/>
      <c r="D16" s="10" t="str">
        <f>IF(AND(A15&lt;2,(A15+A16)&gt;0),INDEX(C25:C44,A16+A15*10+1,1),INDEX(C25:C44,A16+1,1))</f>
        <v>п'ять </v>
      </c>
      <c r="E16" s="23">
        <f>LEN(TRIM(D2&amp;D3&amp;D4&amp;D5&amp;D6&amp;D7&amp;D8&amp;D9&amp;D10&amp;D11&amp;D12&amp;D13&amp;D14&amp;D15&amp;D16))</f>
        <v>45</v>
      </c>
      <c r="F16" s="14"/>
      <c r="H16" s="31"/>
      <c r="I16" s="15"/>
      <c r="J16" s="25"/>
      <c r="K16" s="26"/>
      <c r="L16" s="21"/>
      <c r="M16" s="17"/>
      <c r="N16" s="26"/>
      <c r="O16" s="21"/>
    </row>
    <row r="17" spans="1:15" ht="12.75">
      <c r="A17" s="14"/>
      <c r="B17" s="32" t="str">
        <f>" "&amp;IF(B32="YES",IF((A15*10+A16)&gt;0,INDEX(B48:B146,A15*10+A16,1)," гривень")," грн.")&amp;IF(B33="YES",LEFT(D17,4)&amp;INDEX(C47:C146,(A1-INT(A1))*100+1,1)," грн."&amp;D17)</f>
        <v> гривень 75 копійок</v>
      </c>
      <c r="C17" s="14"/>
      <c r="D17" s="10" t="str">
        <f>" "&amp;RIGHT("00"&amp;FIXED((A1-INT(A1))*100,0),2)&amp;" коп."</f>
        <v> 75 коп.</v>
      </c>
      <c r="E17" s="23">
        <f>LEN(TRIM(D2&amp;D3&amp;D4&amp;D5&amp;D6&amp;D7&amp;D8&amp;D9&amp;D10&amp;D11&amp;D12&amp;D13&amp;D14&amp;D15&amp;D16&amp;B17))</f>
        <v>64</v>
      </c>
      <c r="F17" s="14"/>
      <c r="H17" s="31"/>
      <c r="I17" s="15"/>
      <c r="J17" s="21"/>
      <c r="K17" s="33"/>
      <c r="L17" s="21"/>
      <c r="M17" s="17"/>
      <c r="N17" s="26"/>
      <c r="O17" s="21"/>
    </row>
    <row r="18" spans="1:15" ht="12.75">
      <c r="A18" s="34" t="s">
        <v>47</v>
      </c>
      <c r="B18" s="35" t="str">
        <f>TRIM(+D2&amp;D3&amp;D4&amp;D5&amp;D6&amp;D7&amp;D8&amp;D9&amp;D10&amp;D11&amp;D12&amp;D13&amp;D14&amp;D15&amp;D16)</f>
        <v>вісімдесят дві тисячі двісті вісімдесят п'ять</v>
      </c>
      <c r="C18" s="36"/>
      <c r="D18" s="36"/>
      <c r="E18" s="36"/>
      <c r="F18" s="14"/>
      <c r="H18" s="15"/>
      <c r="I18" s="15"/>
      <c r="J18" s="37"/>
      <c r="K18" s="38"/>
      <c r="L18" s="39"/>
      <c r="M18" s="39"/>
      <c r="N18" s="39"/>
      <c r="O18" s="21"/>
    </row>
    <row r="19" spans="1:15" ht="12.75">
      <c r="A19" s="40" t="s">
        <v>48</v>
      </c>
      <c r="B19" s="41" t="str">
        <f>TRIM(+D2&amp;D3&amp;D4&amp;D5&amp;D6&amp;D7&amp;D8&amp;D9&amp;D10&amp;D11&amp;D12&amp;D13&amp;D14&amp;D15&amp;D16)&amp;B17</f>
        <v>вісімдесят дві тисячі двісті вісімдесят п'ять гривень 75 копійок</v>
      </c>
      <c r="C19" s="14"/>
      <c r="D19" s="14"/>
      <c r="E19" s="14"/>
      <c r="F19" s="14"/>
      <c r="H19" s="15"/>
      <c r="I19" s="15"/>
      <c r="J19" s="42"/>
      <c r="K19" s="43"/>
      <c r="L19" s="21"/>
      <c r="M19" s="21"/>
      <c r="N19" s="21"/>
      <c r="O19" s="21"/>
    </row>
    <row r="20" spans="1:15" ht="12.75">
      <c r="A20" s="40" t="s">
        <v>47</v>
      </c>
      <c r="B20" s="41" t="str">
        <f>REPLACE(B19,1,1,IF(LEFT(B19,1)="ч","Ч",PROPER(LEFT(B19,1))))</f>
        <v>Вісімдесят дві тисячі двісті вісімдесят п'ять гривень 75 копійок</v>
      </c>
      <c r="C20" s="14"/>
      <c r="D20" s="14"/>
      <c r="E20" s="14"/>
      <c r="F20" s="14"/>
      <c r="H20" s="15"/>
      <c r="I20" s="15"/>
      <c r="J20" s="42"/>
      <c r="K20" s="43"/>
      <c r="L20" s="21"/>
      <c r="M20" s="21"/>
      <c r="N20" s="21"/>
      <c r="O20" s="21"/>
    </row>
    <row r="21" spans="1:15" ht="12.75">
      <c r="A21" s="14" t="str">
        <f>LEFT(B20,VLOOKUP(+B34,E2:E17,1))</f>
        <v>Вісімдесят дві тисячі двісті вісімдесят п'ять гривень 75 копійок</v>
      </c>
      <c r="B21" s="14"/>
      <c r="C21" s="14"/>
      <c r="D21" s="14"/>
      <c r="E21" s="14"/>
      <c r="F21" s="14"/>
      <c r="H21" s="15"/>
      <c r="I21" s="15"/>
      <c r="J21" s="21"/>
      <c r="K21" s="21"/>
      <c r="L21" s="21"/>
      <c r="M21" s="21"/>
      <c r="N21" s="21"/>
      <c r="O21" s="21"/>
    </row>
    <row r="22" spans="1:15" ht="12.75">
      <c r="A22" s="14">
        <f>TRIM(RIGHT(B20,LEN(B20)-LEN(A21)))</f>
      </c>
      <c r="B22" s="14"/>
      <c r="C22" s="14"/>
      <c r="D22" s="14"/>
      <c r="E22" s="14"/>
      <c r="F22" s="14"/>
      <c r="H22" s="15"/>
      <c r="I22" s="24"/>
      <c r="J22" s="21"/>
      <c r="K22" s="21"/>
      <c r="L22" s="21"/>
      <c r="M22" s="21"/>
      <c r="N22" s="21"/>
      <c r="O22" s="21"/>
    </row>
    <row r="23" spans="1:15" ht="12.75">
      <c r="A23" s="14"/>
      <c r="B23" s="14"/>
      <c r="C23" s="14"/>
      <c r="D23" s="14"/>
      <c r="E23" s="14"/>
      <c r="F23" s="14"/>
      <c r="H23" s="15"/>
      <c r="I23" s="15"/>
      <c r="J23" s="21"/>
      <c r="K23" s="21"/>
      <c r="L23" s="21"/>
      <c r="M23" s="21"/>
      <c r="N23" s="21"/>
      <c r="O23" s="21"/>
    </row>
    <row r="24" spans="1:15" ht="12.75">
      <c r="A24" s="44" t="s">
        <v>49</v>
      </c>
      <c r="B24" s="45"/>
      <c r="C24" s="46" t="s">
        <v>50</v>
      </c>
      <c r="D24" s="46" t="s">
        <v>51</v>
      </c>
      <c r="E24" s="46" t="s">
        <v>52</v>
      </c>
      <c r="F24" s="46" t="s">
        <v>53</v>
      </c>
      <c r="H24" s="15"/>
      <c r="I24" s="24"/>
      <c r="J24" s="47"/>
      <c r="K24" s="48"/>
      <c r="L24" s="49"/>
      <c r="M24" s="49"/>
      <c r="N24" s="49"/>
      <c r="O24" s="49"/>
    </row>
    <row r="25" spans="1:15" ht="12.75">
      <c r="A25" s="50" t="s">
        <v>54</v>
      </c>
      <c r="B25" s="51"/>
      <c r="C25" s="52" t="s">
        <v>55</v>
      </c>
      <c r="D25" s="52" t="s">
        <v>55</v>
      </c>
      <c r="E25" s="53" t="s">
        <v>55</v>
      </c>
      <c r="F25" s="52" t="s">
        <v>55</v>
      </c>
      <c r="H25" s="15"/>
      <c r="I25" s="15"/>
      <c r="J25" s="54"/>
      <c r="K25" s="55"/>
      <c r="L25" s="56"/>
      <c r="M25" s="56"/>
      <c r="N25" s="57"/>
      <c r="O25" s="56"/>
    </row>
    <row r="26" spans="1:15" ht="12.75">
      <c r="A26" s="58" t="s">
        <v>56</v>
      </c>
      <c r="B26" s="14"/>
      <c r="C26" s="59" t="s">
        <v>57</v>
      </c>
      <c r="D26" s="59" t="s">
        <v>58</v>
      </c>
      <c r="E26" s="23" t="s">
        <v>59</v>
      </c>
      <c r="F26" s="59" t="s">
        <v>60</v>
      </c>
      <c r="H26" s="15"/>
      <c r="I26" s="24"/>
      <c r="J26" s="60"/>
      <c r="K26" s="21"/>
      <c r="L26" s="61"/>
      <c r="M26" s="61"/>
      <c r="N26" s="26"/>
      <c r="O26" s="61"/>
    </row>
    <row r="27" spans="1:15" ht="12.75">
      <c r="A27" s="62" t="s">
        <v>61</v>
      </c>
      <c r="B27" s="63"/>
      <c r="C27" s="59" t="s">
        <v>62</v>
      </c>
      <c r="D27" s="59" t="s">
        <v>63</v>
      </c>
      <c r="E27" s="23" t="s">
        <v>64</v>
      </c>
      <c r="F27" s="59" t="s">
        <v>65</v>
      </c>
      <c r="H27" s="30"/>
      <c r="I27" s="30"/>
      <c r="J27" s="64"/>
      <c r="K27" s="65"/>
      <c r="L27" s="61"/>
      <c r="M27" s="61"/>
      <c r="N27" s="26"/>
      <c r="O27" s="61"/>
    </row>
    <row r="28" spans="1:15" ht="12.75">
      <c r="A28" s="63"/>
      <c r="B28" s="63"/>
      <c r="C28" s="59" t="s">
        <v>66</v>
      </c>
      <c r="D28" s="59" t="s">
        <v>67</v>
      </c>
      <c r="E28" s="23" t="s">
        <v>68</v>
      </c>
      <c r="F28" s="59" t="s">
        <v>66</v>
      </c>
      <c r="H28" s="30"/>
      <c r="I28" s="30"/>
      <c r="J28" s="65"/>
      <c r="K28" s="65"/>
      <c r="L28" s="61"/>
      <c r="M28" s="61"/>
      <c r="N28" s="26"/>
      <c r="O28" s="61"/>
    </row>
    <row r="29" spans="1:15" ht="12.75">
      <c r="A29" s="63"/>
      <c r="B29" s="66"/>
      <c r="C29" s="59" t="s">
        <v>69</v>
      </c>
      <c r="D29" s="59" t="s">
        <v>70</v>
      </c>
      <c r="E29" s="23" t="s">
        <v>71</v>
      </c>
      <c r="F29" s="59" t="s">
        <v>69</v>
      </c>
      <c r="H29" s="30"/>
      <c r="I29" s="30"/>
      <c r="J29" s="65"/>
      <c r="K29" s="67"/>
      <c r="L29" s="61"/>
      <c r="M29" s="61"/>
      <c r="N29" s="26"/>
      <c r="O29" s="61"/>
    </row>
    <row r="30" spans="1:15" ht="12.75">
      <c r="A30" s="63"/>
      <c r="B30" s="63"/>
      <c r="C30" s="59" t="s">
        <v>72</v>
      </c>
      <c r="D30" s="59" t="s">
        <v>73</v>
      </c>
      <c r="E30" s="23" t="s">
        <v>74</v>
      </c>
      <c r="F30" s="59" t="s">
        <v>72</v>
      </c>
      <c r="H30" s="30"/>
      <c r="I30" s="30"/>
      <c r="J30" s="65"/>
      <c r="K30" s="65"/>
      <c r="L30" s="61"/>
      <c r="M30" s="61"/>
      <c r="N30" s="26"/>
      <c r="O30" s="61"/>
    </row>
    <row r="31" spans="1:15" ht="12.75">
      <c r="A31" s="68" t="s">
        <v>75</v>
      </c>
      <c r="B31" s="69"/>
      <c r="C31" s="59" t="s">
        <v>76</v>
      </c>
      <c r="D31" s="59" t="s">
        <v>77</v>
      </c>
      <c r="E31" s="23" t="s">
        <v>78</v>
      </c>
      <c r="F31" s="59" t="s">
        <v>76</v>
      </c>
      <c r="H31" s="30"/>
      <c r="I31" s="30"/>
      <c r="J31" s="70"/>
      <c r="K31" s="71"/>
      <c r="L31" s="61"/>
      <c r="M31" s="61"/>
      <c r="N31" s="26"/>
      <c r="O31" s="61"/>
    </row>
    <row r="32" spans="1:15" ht="12.75">
      <c r="A32" s="72" t="s">
        <v>79</v>
      </c>
      <c r="B32" s="73" t="s">
        <v>80</v>
      </c>
      <c r="C32" s="59" t="s">
        <v>81</v>
      </c>
      <c r="D32" s="59" t="s">
        <v>82</v>
      </c>
      <c r="E32" s="23" t="s">
        <v>83</v>
      </c>
      <c r="F32" s="59" t="s">
        <v>81</v>
      </c>
      <c r="H32" s="30"/>
      <c r="I32" s="30"/>
      <c r="J32" s="74"/>
      <c r="K32" s="75"/>
      <c r="L32" s="61"/>
      <c r="M32" s="61"/>
      <c r="N32" s="26"/>
      <c r="O32" s="61"/>
    </row>
    <row r="33" spans="1:15" ht="12.75">
      <c r="A33" s="72" t="s">
        <v>84</v>
      </c>
      <c r="B33" s="73" t="s">
        <v>80</v>
      </c>
      <c r="C33" s="59" t="s">
        <v>85</v>
      </c>
      <c r="D33" s="59" t="s">
        <v>86</v>
      </c>
      <c r="E33" s="23" t="s">
        <v>87</v>
      </c>
      <c r="F33" s="59" t="s">
        <v>85</v>
      </c>
      <c r="H33" s="30"/>
      <c r="I33" s="30"/>
      <c r="J33" s="74"/>
      <c r="K33" s="75"/>
      <c r="L33" s="61"/>
      <c r="M33" s="61"/>
      <c r="N33" s="26"/>
      <c r="O33" s="61"/>
    </row>
    <row r="34" spans="1:15" ht="12.75">
      <c r="A34" s="76" t="s">
        <v>88</v>
      </c>
      <c r="B34" s="77">
        <v>95</v>
      </c>
      <c r="C34" s="59" t="s">
        <v>89</v>
      </c>
      <c r="D34" s="78" t="s">
        <v>90</v>
      </c>
      <c r="E34" s="79" t="s">
        <v>91</v>
      </c>
      <c r="F34" s="59" t="s">
        <v>89</v>
      </c>
      <c r="H34" s="30"/>
      <c r="I34" s="30"/>
      <c r="J34" s="80"/>
      <c r="K34" s="81"/>
      <c r="L34" s="61"/>
      <c r="M34" s="82"/>
      <c r="N34" s="83"/>
      <c r="O34" s="61"/>
    </row>
    <row r="35" spans="1:15" ht="12.75">
      <c r="A35" s="14"/>
      <c r="B35" s="14"/>
      <c r="C35" s="59" t="s">
        <v>58</v>
      </c>
      <c r="D35" s="41"/>
      <c r="E35" s="41"/>
      <c r="F35" s="59" t="s">
        <v>58</v>
      </c>
      <c r="H35" s="30"/>
      <c r="I35" s="30"/>
      <c r="J35" s="21"/>
      <c r="K35" s="21"/>
      <c r="L35" s="61"/>
      <c r="M35" s="43"/>
      <c r="N35" s="43"/>
      <c r="O35" s="61"/>
    </row>
    <row r="36" spans="1:15" ht="12.75">
      <c r="A36" s="14"/>
      <c r="B36" s="14"/>
      <c r="C36" s="59" t="s">
        <v>92</v>
      </c>
      <c r="D36" s="41"/>
      <c r="E36" s="41"/>
      <c r="F36" s="59" t="s">
        <v>92</v>
      </c>
      <c r="H36" s="30"/>
      <c r="I36" s="30"/>
      <c r="J36" s="21"/>
      <c r="K36" s="21"/>
      <c r="L36" s="61"/>
      <c r="M36" s="43"/>
      <c r="N36" s="43"/>
      <c r="O36" s="61"/>
    </row>
    <row r="37" spans="1:15" ht="12.75">
      <c r="A37" s="14"/>
      <c r="B37" s="14"/>
      <c r="C37" s="59" t="s">
        <v>93</v>
      </c>
      <c r="D37" s="41"/>
      <c r="E37" s="41"/>
      <c r="F37" s="59" t="s">
        <v>93</v>
      </c>
      <c r="H37" s="30"/>
      <c r="I37" s="30"/>
      <c r="J37" s="21"/>
      <c r="K37" s="21"/>
      <c r="L37" s="61"/>
      <c r="M37" s="43"/>
      <c r="N37" s="43"/>
      <c r="O37" s="61"/>
    </row>
    <row r="38" spans="1:15" ht="12.75">
      <c r="A38" s="14"/>
      <c r="B38" s="14"/>
      <c r="C38" s="59" t="s">
        <v>94</v>
      </c>
      <c r="D38" s="41"/>
      <c r="E38" s="41"/>
      <c r="F38" s="59" t="s">
        <v>94</v>
      </c>
      <c r="H38" s="30"/>
      <c r="I38" s="30"/>
      <c r="J38" s="21"/>
      <c r="K38" s="21"/>
      <c r="L38" s="61"/>
      <c r="M38" s="43"/>
      <c r="N38" s="43"/>
      <c r="O38" s="61"/>
    </row>
    <row r="39" spans="1:15" ht="12.75">
      <c r="A39" s="14"/>
      <c r="B39" s="14"/>
      <c r="C39" s="59" t="s">
        <v>95</v>
      </c>
      <c r="D39" s="41"/>
      <c r="E39" s="41"/>
      <c r="F39" s="59" t="s">
        <v>95</v>
      </c>
      <c r="H39" s="30"/>
      <c r="I39" s="30"/>
      <c r="J39" s="21"/>
      <c r="K39" s="21"/>
      <c r="L39" s="61"/>
      <c r="M39" s="43"/>
      <c r="N39" s="43"/>
      <c r="O39" s="61"/>
    </row>
    <row r="40" spans="1:15" ht="12.75">
      <c r="A40" s="14"/>
      <c r="B40" s="14"/>
      <c r="C40" s="59" t="s">
        <v>96</v>
      </c>
      <c r="D40" s="41"/>
      <c r="E40" s="41"/>
      <c r="F40" s="59" t="s">
        <v>96</v>
      </c>
      <c r="H40" s="30"/>
      <c r="I40" s="30"/>
      <c r="J40" s="21"/>
      <c r="K40" s="21"/>
      <c r="L40" s="61"/>
      <c r="M40" s="43"/>
      <c r="N40" s="43"/>
      <c r="O40" s="61"/>
    </row>
    <row r="41" spans="1:15" ht="12.75">
      <c r="A41" s="14"/>
      <c r="B41" s="14"/>
      <c r="C41" s="59" t="s">
        <v>97</v>
      </c>
      <c r="D41" s="41"/>
      <c r="E41" s="41"/>
      <c r="F41" s="59" t="s">
        <v>97</v>
      </c>
      <c r="H41" s="30"/>
      <c r="I41" s="30"/>
      <c r="J41" s="21"/>
      <c r="K41" s="21"/>
      <c r="L41" s="61"/>
      <c r="M41" s="43"/>
      <c r="N41" s="43"/>
      <c r="O41" s="61"/>
    </row>
    <row r="42" spans="1:15" ht="12.75">
      <c r="A42" s="14"/>
      <c r="B42" s="14"/>
      <c r="C42" s="59" t="s">
        <v>98</v>
      </c>
      <c r="D42" s="41"/>
      <c r="E42" s="41"/>
      <c r="F42" s="59" t="s">
        <v>98</v>
      </c>
      <c r="H42" s="30"/>
      <c r="I42" s="30"/>
      <c r="J42" s="21"/>
      <c r="K42" s="21"/>
      <c r="L42" s="61"/>
      <c r="M42" s="43"/>
      <c r="N42" s="43"/>
      <c r="O42" s="61"/>
    </row>
    <row r="43" spans="1:15" ht="12.75">
      <c r="A43" s="14"/>
      <c r="B43" s="14"/>
      <c r="C43" s="59" t="s">
        <v>99</v>
      </c>
      <c r="D43" s="41"/>
      <c r="E43" s="41"/>
      <c r="F43" s="59" t="s">
        <v>99</v>
      </c>
      <c r="H43" s="30"/>
      <c r="I43" s="30"/>
      <c r="J43" s="21"/>
      <c r="K43" s="21"/>
      <c r="L43" s="61"/>
      <c r="M43" s="43"/>
      <c r="N43" s="43"/>
      <c r="O43" s="61"/>
    </row>
    <row r="44" spans="1:15" ht="12.75">
      <c r="A44" s="14"/>
      <c r="B44" s="14"/>
      <c r="C44" s="78" t="s">
        <v>100</v>
      </c>
      <c r="D44" s="41"/>
      <c r="E44" s="41"/>
      <c r="F44" s="78" t="s">
        <v>100</v>
      </c>
      <c r="H44" s="30"/>
      <c r="I44" s="30"/>
      <c r="J44" s="21"/>
      <c r="K44" s="21"/>
      <c r="L44" s="82"/>
      <c r="M44" s="43"/>
      <c r="N44" s="43"/>
      <c r="O44" s="82"/>
    </row>
    <row r="45" spans="1:15" ht="12.75">
      <c r="A45" s="14"/>
      <c r="B45" s="14"/>
      <c r="C45" s="84"/>
      <c r="D45" s="41"/>
      <c r="E45" s="41"/>
      <c r="F45" s="84"/>
      <c r="H45" s="30"/>
      <c r="I45" s="30"/>
      <c r="J45" s="21"/>
      <c r="K45" s="21"/>
      <c r="L45" s="85"/>
      <c r="M45" s="43"/>
      <c r="N45" s="43"/>
      <c r="O45" s="85"/>
    </row>
    <row r="46" spans="1:15" ht="12.75">
      <c r="A46" s="14"/>
      <c r="B46" s="46" t="s">
        <v>101</v>
      </c>
      <c r="C46" s="46" t="s">
        <v>102</v>
      </c>
      <c r="D46" s="14"/>
      <c r="E46" s="14"/>
      <c r="F46" s="51"/>
      <c r="H46" s="30"/>
      <c r="I46" s="30"/>
      <c r="J46" s="21"/>
      <c r="K46" s="49"/>
      <c r="L46" s="49"/>
      <c r="M46" s="21"/>
      <c r="N46" s="21"/>
      <c r="O46" s="55"/>
    </row>
    <row r="47" spans="1:15" ht="12.75">
      <c r="A47" s="41">
        <v>0</v>
      </c>
      <c r="B47" s="86"/>
      <c r="C47" s="87" t="s">
        <v>103</v>
      </c>
      <c r="D47" s="14"/>
      <c r="E47" s="14"/>
      <c r="F47" s="51"/>
      <c r="H47" s="30"/>
      <c r="I47" s="30"/>
      <c r="J47" s="43"/>
      <c r="K47" s="88"/>
      <c r="L47" s="89"/>
      <c r="M47" s="21"/>
      <c r="N47" s="21"/>
      <c r="O47" s="55"/>
    </row>
    <row r="48" spans="1:12" ht="12.75">
      <c r="A48" s="90">
        <v>1</v>
      </c>
      <c r="B48" s="91" t="s">
        <v>104</v>
      </c>
      <c r="C48" s="91" t="s">
        <v>105</v>
      </c>
      <c r="D48" s="92"/>
      <c r="E48" s="92"/>
      <c r="F48" s="92"/>
      <c r="H48" s="30"/>
      <c r="I48" s="30"/>
      <c r="J48" s="93"/>
      <c r="K48" s="94"/>
      <c r="L48" s="94"/>
    </row>
    <row r="49" spans="1:12" ht="12.75">
      <c r="A49" s="90">
        <v>2</v>
      </c>
      <c r="B49" s="91" t="s">
        <v>106</v>
      </c>
      <c r="C49" s="91" t="s">
        <v>107</v>
      </c>
      <c r="D49" s="92"/>
      <c r="E49" s="92"/>
      <c r="F49" s="92"/>
      <c r="H49" s="30"/>
      <c r="I49" s="30"/>
      <c r="J49" s="93"/>
      <c r="K49" s="94"/>
      <c r="L49" s="94"/>
    </row>
    <row r="50" spans="1:12" ht="12.75">
      <c r="A50" s="90">
        <v>3</v>
      </c>
      <c r="B50" s="91" t="s">
        <v>106</v>
      </c>
      <c r="C50" s="91" t="s">
        <v>107</v>
      </c>
      <c r="D50" s="92"/>
      <c r="E50" s="92"/>
      <c r="F50" s="92"/>
      <c r="H50" s="30"/>
      <c r="I50" s="30"/>
      <c r="J50" s="93"/>
      <c r="K50" s="94"/>
      <c r="L50" s="94"/>
    </row>
    <row r="51" spans="1:12" ht="12.75">
      <c r="A51" s="90">
        <v>4</v>
      </c>
      <c r="B51" s="91" t="s">
        <v>106</v>
      </c>
      <c r="C51" s="91" t="s">
        <v>107</v>
      </c>
      <c r="D51" s="92"/>
      <c r="E51" s="92"/>
      <c r="F51" s="92"/>
      <c r="H51" s="30"/>
      <c r="I51" s="30"/>
      <c r="J51" s="93"/>
      <c r="K51" s="94"/>
      <c r="L51" s="94"/>
    </row>
    <row r="52" spans="1:12" ht="12.75">
      <c r="A52" s="90">
        <v>5</v>
      </c>
      <c r="B52" s="91" t="s">
        <v>108</v>
      </c>
      <c r="C52" s="91" t="s">
        <v>103</v>
      </c>
      <c r="D52" s="92"/>
      <c r="E52" s="92"/>
      <c r="F52" s="92"/>
      <c r="H52" s="30"/>
      <c r="I52" s="30"/>
      <c r="J52" s="93"/>
      <c r="K52" s="94"/>
      <c r="L52" s="94"/>
    </row>
    <row r="53" spans="1:12" ht="12.75">
      <c r="A53" s="90">
        <v>6</v>
      </c>
      <c r="B53" s="91" t="s">
        <v>108</v>
      </c>
      <c r="C53" s="91" t="s">
        <v>103</v>
      </c>
      <c r="D53" s="92"/>
      <c r="E53" s="92"/>
      <c r="F53" s="92"/>
      <c r="H53" s="30"/>
      <c r="I53" s="30"/>
      <c r="J53" s="93"/>
      <c r="K53" s="94"/>
      <c r="L53" s="94"/>
    </row>
    <row r="54" spans="1:12" ht="12.75">
      <c r="A54" s="90">
        <v>7</v>
      </c>
      <c r="B54" s="91" t="s">
        <v>108</v>
      </c>
      <c r="C54" s="91" t="s">
        <v>103</v>
      </c>
      <c r="D54" s="92"/>
      <c r="E54" s="92"/>
      <c r="F54" s="92"/>
      <c r="H54" s="30"/>
      <c r="I54" s="30"/>
      <c r="J54" s="93"/>
      <c r="K54" s="94"/>
      <c r="L54" s="94"/>
    </row>
    <row r="55" spans="1:12" ht="12.75">
      <c r="A55" s="90">
        <v>8</v>
      </c>
      <c r="B55" s="91" t="s">
        <v>108</v>
      </c>
      <c r="C55" s="91" t="s">
        <v>103</v>
      </c>
      <c r="D55" s="92"/>
      <c r="E55" s="92"/>
      <c r="F55" s="92"/>
      <c r="H55" s="30"/>
      <c r="I55" s="30"/>
      <c r="J55" s="93"/>
      <c r="K55" s="94"/>
      <c r="L55" s="94"/>
    </row>
    <row r="56" spans="1:12" ht="12.75">
      <c r="A56" s="90">
        <v>9</v>
      </c>
      <c r="B56" s="91" t="s">
        <v>108</v>
      </c>
      <c r="C56" s="91" t="s">
        <v>103</v>
      </c>
      <c r="D56" s="92"/>
      <c r="E56" s="92"/>
      <c r="F56" s="92"/>
      <c r="H56" s="30"/>
      <c r="I56" s="30"/>
      <c r="J56" s="93"/>
      <c r="K56" s="94"/>
      <c r="L56" s="94"/>
    </row>
    <row r="57" spans="1:12" ht="12.75">
      <c r="A57" s="90">
        <v>10</v>
      </c>
      <c r="B57" s="91" t="s">
        <v>108</v>
      </c>
      <c r="C57" s="91" t="s">
        <v>103</v>
      </c>
      <c r="D57" s="92"/>
      <c r="E57" s="92"/>
      <c r="F57" s="92"/>
      <c r="H57" s="30"/>
      <c r="I57" s="30"/>
      <c r="J57" s="93"/>
      <c r="K57" s="94"/>
      <c r="L57" s="94"/>
    </row>
    <row r="58" spans="1:12" ht="12.75">
      <c r="A58" s="90">
        <v>11</v>
      </c>
      <c r="B58" s="91" t="s">
        <v>108</v>
      </c>
      <c r="C58" s="91" t="s">
        <v>103</v>
      </c>
      <c r="D58" s="92"/>
      <c r="E58" s="92"/>
      <c r="F58" s="92"/>
      <c r="H58" s="30"/>
      <c r="I58" s="30"/>
      <c r="J58" s="93"/>
      <c r="K58" s="94"/>
      <c r="L58" s="94"/>
    </row>
    <row r="59" spans="1:12" ht="12.75">
      <c r="A59" s="90">
        <v>12</v>
      </c>
      <c r="B59" s="91" t="s">
        <v>108</v>
      </c>
      <c r="C59" s="91" t="s">
        <v>103</v>
      </c>
      <c r="D59" s="92"/>
      <c r="E59" s="92"/>
      <c r="F59" s="92"/>
      <c r="H59" s="30"/>
      <c r="I59" s="30"/>
      <c r="J59" s="93"/>
      <c r="K59" s="94"/>
      <c r="L59" s="94"/>
    </row>
    <row r="60" spans="1:12" ht="12.75">
      <c r="A60" s="90">
        <v>13</v>
      </c>
      <c r="B60" s="91" t="s">
        <v>108</v>
      </c>
      <c r="C60" s="91" t="s">
        <v>103</v>
      </c>
      <c r="D60" s="92"/>
      <c r="E60" s="92"/>
      <c r="F60" s="92"/>
      <c r="H60" s="30"/>
      <c r="I60" s="30"/>
      <c r="J60" s="93"/>
      <c r="K60" s="94"/>
      <c r="L60" s="94"/>
    </row>
    <row r="61" spans="1:12" ht="12.75">
      <c r="A61" s="90">
        <v>14</v>
      </c>
      <c r="B61" s="91" t="s">
        <v>108</v>
      </c>
      <c r="C61" s="91" t="s">
        <v>103</v>
      </c>
      <c r="D61" s="92"/>
      <c r="E61" s="92"/>
      <c r="F61" s="92"/>
      <c r="H61" s="30"/>
      <c r="I61" s="30"/>
      <c r="J61" s="93"/>
      <c r="K61" s="94"/>
      <c r="L61" s="94"/>
    </row>
    <row r="62" spans="1:12" ht="12.75">
      <c r="A62" s="90">
        <v>15</v>
      </c>
      <c r="B62" s="91" t="s">
        <v>108</v>
      </c>
      <c r="C62" s="91" t="s">
        <v>103</v>
      </c>
      <c r="D62" s="92"/>
      <c r="E62" s="92"/>
      <c r="F62" s="92"/>
      <c r="H62" s="30"/>
      <c r="I62" s="30"/>
      <c r="J62" s="93"/>
      <c r="K62" s="94"/>
      <c r="L62" s="94"/>
    </row>
    <row r="63" spans="1:12" ht="12.75">
      <c r="A63" s="90">
        <v>16</v>
      </c>
      <c r="B63" s="91" t="s">
        <v>108</v>
      </c>
      <c r="C63" s="91" t="s">
        <v>103</v>
      </c>
      <c r="D63" s="92"/>
      <c r="E63" s="92"/>
      <c r="F63" s="92"/>
      <c r="H63" s="30"/>
      <c r="I63" s="30"/>
      <c r="J63" s="93"/>
      <c r="K63" s="94"/>
      <c r="L63" s="94"/>
    </row>
    <row r="64" spans="1:12" ht="12.75">
      <c r="A64" s="90">
        <v>17</v>
      </c>
      <c r="B64" s="91" t="s">
        <v>108</v>
      </c>
      <c r="C64" s="91" t="s">
        <v>103</v>
      </c>
      <c r="D64" s="92"/>
      <c r="E64" s="92"/>
      <c r="F64" s="92"/>
      <c r="H64" s="30"/>
      <c r="I64" s="30"/>
      <c r="J64" s="93"/>
      <c r="K64" s="94"/>
      <c r="L64" s="94"/>
    </row>
    <row r="65" spans="1:12" ht="12.75">
      <c r="A65" s="90">
        <v>18</v>
      </c>
      <c r="B65" s="91" t="s">
        <v>108</v>
      </c>
      <c r="C65" s="91" t="s">
        <v>103</v>
      </c>
      <c r="D65" s="92"/>
      <c r="E65" s="92"/>
      <c r="F65" s="92"/>
      <c r="H65" s="30"/>
      <c r="I65" s="30"/>
      <c r="J65" s="93"/>
      <c r="K65" s="94"/>
      <c r="L65" s="94"/>
    </row>
    <row r="66" spans="1:12" ht="12.75">
      <c r="A66" s="90">
        <v>19</v>
      </c>
      <c r="B66" s="91" t="s">
        <v>108</v>
      </c>
      <c r="C66" s="91" t="s">
        <v>103</v>
      </c>
      <c r="D66" s="92"/>
      <c r="E66" s="92"/>
      <c r="F66" s="92"/>
      <c r="H66" s="30"/>
      <c r="I66" s="30"/>
      <c r="J66" s="93"/>
      <c r="K66" s="94"/>
      <c r="L66" s="94"/>
    </row>
    <row r="67" spans="1:12" ht="12.75">
      <c r="A67" s="90">
        <v>20</v>
      </c>
      <c r="B67" s="91" t="s">
        <v>108</v>
      </c>
      <c r="C67" s="91" t="s">
        <v>103</v>
      </c>
      <c r="D67" s="92"/>
      <c r="E67" s="92"/>
      <c r="F67" s="92"/>
      <c r="H67" s="30"/>
      <c r="I67" s="30"/>
      <c r="J67" s="93"/>
      <c r="K67" s="94"/>
      <c r="L67" s="94"/>
    </row>
    <row r="68" spans="1:12" ht="12.75">
      <c r="A68" s="90">
        <v>21</v>
      </c>
      <c r="B68" s="91" t="s">
        <v>104</v>
      </c>
      <c r="C68" s="91" t="s">
        <v>105</v>
      </c>
      <c r="D68" s="92"/>
      <c r="E68" s="92"/>
      <c r="F68" s="92"/>
      <c r="H68" s="30"/>
      <c r="I68" s="30"/>
      <c r="J68" s="93"/>
      <c r="K68" s="94"/>
      <c r="L68" s="94"/>
    </row>
    <row r="69" spans="1:12" ht="12.75">
      <c r="A69" s="90">
        <v>22</v>
      </c>
      <c r="B69" s="91" t="s">
        <v>106</v>
      </c>
      <c r="C69" s="91" t="s">
        <v>107</v>
      </c>
      <c r="D69" s="92"/>
      <c r="E69" s="92"/>
      <c r="F69" s="92"/>
      <c r="H69" s="30"/>
      <c r="I69" s="30"/>
      <c r="J69" s="93"/>
      <c r="K69" s="94"/>
      <c r="L69" s="94"/>
    </row>
    <row r="70" spans="1:12" ht="12.75">
      <c r="A70" s="90">
        <v>23</v>
      </c>
      <c r="B70" s="91" t="s">
        <v>106</v>
      </c>
      <c r="C70" s="91" t="s">
        <v>107</v>
      </c>
      <c r="D70" s="92"/>
      <c r="E70" s="92"/>
      <c r="F70" s="92"/>
      <c r="H70" s="30"/>
      <c r="I70" s="30"/>
      <c r="J70" s="93"/>
      <c r="K70" s="94"/>
      <c r="L70" s="94"/>
    </row>
    <row r="71" spans="1:12" ht="12.75">
      <c r="A71" s="90">
        <v>24</v>
      </c>
      <c r="B71" s="91" t="s">
        <v>106</v>
      </c>
      <c r="C71" s="91" t="s">
        <v>107</v>
      </c>
      <c r="D71" s="92"/>
      <c r="E71" s="92"/>
      <c r="F71" s="92"/>
      <c r="H71" s="30"/>
      <c r="I71" s="30"/>
      <c r="J71" s="93"/>
      <c r="K71" s="94"/>
      <c r="L71" s="94"/>
    </row>
    <row r="72" spans="1:12" ht="12.75">
      <c r="A72" s="90">
        <v>25</v>
      </c>
      <c r="B72" s="91" t="s">
        <v>108</v>
      </c>
      <c r="C72" s="91" t="s">
        <v>103</v>
      </c>
      <c r="D72" s="92"/>
      <c r="E72" s="92"/>
      <c r="F72" s="92"/>
      <c r="H72" s="30"/>
      <c r="I72" s="30"/>
      <c r="J72" s="93"/>
      <c r="K72" s="94"/>
      <c r="L72" s="94"/>
    </row>
    <row r="73" spans="1:12" ht="12.75">
      <c r="A73" s="90">
        <v>26</v>
      </c>
      <c r="B73" s="91" t="s">
        <v>108</v>
      </c>
      <c r="C73" s="91" t="s">
        <v>103</v>
      </c>
      <c r="D73" s="92"/>
      <c r="E73" s="92"/>
      <c r="F73" s="92"/>
      <c r="H73" s="30"/>
      <c r="I73" s="30"/>
      <c r="J73" s="93"/>
      <c r="K73" s="94"/>
      <c r="L73" s="94"/>
    </row>
    <row r="74" spans="1:12" ht="12.75">
      <c r="A74" s="90">
        <v>27</v>
      </c>
      <c r="B74" s="91" t="s">
        <v>108</v>
      </c>
      <c r="C74" s="91" t="s">
        <v>103</v>
      </c>
      <c r="D74" s="92"/>
      <c r="E74" s="92"/>
      <c r="F74" s="92"/>
      <c r="H74" s="30"/>
      <c r="I74" s="30"/>
      <c r="J74" s="93"/>
      <c r="K74" s="94"/>
      <c r="L74" s="94"/>
    </row>
    <row r="75" spans="1:12" ht="12.75">
      <c r="A75" s="90">
        <v>28</v>
      </c>
      <c r="B75" s="91" t="s">
        <v>108</v>
      </c>
      <c r="C75" s="91" t="s">
        <v>103</v>
      </c>
      <c r="D75" s="92"/>
      <c r="E75" s="92"/>
      <c r="F75" s="92"/>
      <c r="H75" s="30"/>
      <c r="I75" s="30"/>
      <c r="J75" s="93"/>
      <c r="K75" s="94"/>
      <c r="L75" s="94"/>
    </row>
    <row r="76" spans="1:12" ht="12.75">
      <c r="A76" s="90">
        <v>29</v>
      </c>
      <c r="B76" s="91" t="s">
        <v>108</v>
      </c>
      <c r="C76" s="91" t="s">
        <v>103</v>
      </c>
      <c r="D76" s="92"/>
      <c r="E76" s="92"/>
      <c r="F76" s="92"/>
      <c r="H76" s="30"/>
      <c r="I76" s="30"/>
      <c r="J76" s="93"/>
      <c r="K76" s="94"/>
      <c r="L76" s="94"/>
    </row>
    <row r="77" spans="1:12" ht="12.75">
      <c r="A77" s="90">
        <v>30</v>
      </c>
      <c r="B77" s="91" t="s">
        <v>108</v>
      </c>
      <c r="C77" s="91" t="s">
        <v>103</v>
      </c>
      <c r="D77" s="92"/>
      <c r="E77" s="92"/>
      <c r="F77" s="92"/>
      <c r="H77" s="30"/>
      <c r="I77" s="30"/>
      <c r="J77" s="93"/>
      <c r="K77" s="94"/>
      <c r="L77" s="94"/>
    </row>
    <row r="78" spans="1:12" ht="12.75">
      <c r="A78" s="90">
        <v>31</v>
      </c>
      <c r="B78" s="91" t="s">
        <v>104</v>
      </c>
      <c r="C78" s="91" t="s">
        <v>105</v>
      </c>
      <c r="D78" s="92"/>
      <c r="E78" s="92"/>
      <c r="F78" s="92"/>
      <c r="H78" s="30"/>
      <c r="I78" s="30"/>
      <c r="J78" s="93"/>
      <c r="K78" s="94"/>
      <c r="L78" s="94"/>
    </row>
    <row r="79" spans="1:12" ht="12.75">
      <c r="A79" s="90">
        <v>32</v>
      </c>
      <c r="B79" s="91" t="s">
        <v>106</v>
      </c>
      <c r="C79" s="91" t="s">
        <v>107</v>
      </c>
      <c r="D79" s="92"/>
      <c r="E79" s="92"/>
      <c r="F79" s="92"/>
      <c r="J79" s="93"/>
      <c r="K79" s="94"/>
      <c r="L79" s="94"/>
    </row>
    <row r="80" spans="1:12" ht="12.75">
      <c r="A80" s="90">
        <v>33</v>
      </c>
      <c r="B80" s="91" t="s">
        <v>106</v>
      </c>
      <c r="C80" s="91" t="s">
        <v>107</v>
      </c>
      <c r="D80" s="92"/>
      <c r="E80" s="92"/>
      <c r="F80" s="92"/>
      <c r="J80" s="93"/>
      <c r="K80" s="94"/>
      <c r="L80" s="94"/>
    </row>
    <row r="81" spans="1:12" ht="12.75">
      <c r="A81" s="90">
        <v>34</v>
      </c>
      <c r="B81" s="91" t="s">
        <v>106</v>
      </c>
      <c r="C81" s="91" t="s">
        <v>107</v>
      </c>
      <c r="D81" s="92"/>
      <c r="E81" s="92"/>
      <c r="F81" s="92"/>
      <c r="J81" s="93"/>
      <c r="K81" s="94"/>
      <c r="L81" s="94"/>
    </row>
    <row r="82" spans="1:12" ht="12.75">
      <c r="A82" s="90">
        <v>35</v>
      </c>
      <c r="B82" s="91" t="s">
        <v>108</v>
      </c>
      <c r="C82" s="91" t="s">
        <v>103</v>
      </c>
      <c r="D82" s="92"/>
      <c r="E82" s="92"/>
      <c r="F82" s="92"/>
      <c r="J82" s="93"/>
      <c r="K82" s="94"/>
      <c r="L82" s="94"/>
    </row>
    <row r="83" spans="1:12" ht="12.75">
      <c r="A83" s="90">
        <v>36</v>
      </c>
      <c r="B83" s="91" t="s">
        <v>108</v>
      </c>
      <c r="C83" s="91" t="s">
        <v>103</v>
      </c>
      <c r="D83" s="92"/>
      <c r="E83" s="92"/>
      <c r="F83" s="92"/>
      <c r="J83" s="93"/>
      <c r="K83" s="94"/>
      <c r="L83" s="94"/>
    </row>
    <row r="84" spans="1:12" ht="12.75">
      <c r="A84" s="90">
        <v>37</v>
      </c>
      <c r="B84" s="91" t="s">
        <v>108</v>
      </c>
      <c r="C84" s="91" t="s">
        <v>103</v>
      </c>
      <c r="D84" s="92"/>
      <c r="E84" s="92"/>
      <c r="F84" s="92"/>
      <c r="J84" s="93"/>
      <c r="K84" s="94"/>
      <c r="L84" s="94"/>
    </row>
    <row r="85" spans="1:12" ht="12.75">
      <c r="A85" s="90">
        <v>38</v>
      </c>
      <c r="B85" s="91" t="s">
        <v>108</v>
      </c>
      <c r="C85" s="91" t="s">
        <v>103</v>
      </c>
      <c r="D85" s="92"/>
      <c r="E85" s="92"/>
      <c r="F85" s="92"/>
      <c r="J85" s="93"/>
      <c r="K85" s="94"/>
      <c r="L85" s="94"/>
    </row>
    <row r="86" spans="1:12" ht="12.75">
      <c r="A86" s="90">
        <v>39</v>
      </c>
      <c r="B86" s="91" t="s">
        <v>108</v>
      </c>
      <c r="C86" s="91" t="s">
        <v>103</v>
      </c>
      <c r="D86" s="92"/>
      <c r="E86" s="92"/>
      <c r="F86" s="92"/>
      <c r="J86" s="93"/>
      <c r="K86" s="94"/>
      <c r="L86" s="94"/>
    </row>
    <row r="87" spans="1:12" ht="12.75">
      <c r="A87" s="90">
        <v>40</v>
      </c>
      <c r="B87" s="91" t="s">
        <v>108</v>
      </c>
      <c r="C87" s="91" t="s">
        <v>103</v>
      </c>
      <c r="D87" s="92"/>
      <c r="E87" s="92"/>
      <c r="F87" s="92"/>
      <c r="J87" s="93"/>
      <c r="K87" s="94"/>
      <c r="L87" s="94"/>
    </row>
    <row r="88" spans="1:12" ht="12.75">
      <c r="A88" s="90">
        <v>41</v>
      </c>
      <c r="B88" s="91" t="s">
        <v>104</v>
      </c>
      <c r="C88" s="91" t="s">
        <v>105</v>
      </c>
      <c r="D88" s="92"/>
      <c r="E88" s="92"/>
      <c r="F88" s="92"/>
      <c r="J88" s="93"/>
      <c r="K88" s="94"/>
      <c r="L88" s="94"/>
    </row>
    <row r="89" spans="1:12" ht="12.75">
      <c r="A89" s="90">
        <v>42</v>
      </c>
      <c r="B89" s="91" t="s">
        <v>106</v>
      </c>
      <c r="C89" s="91" t="s">
        <v>107</v>
      </c>
      <c r="D89" s="92"/>
      <c r="E89" s="92"/>
      <c r="F89" s="92"/>
      <c r="J89" s="93"/>
      <c r="K89" s="94"/>
      <c r="L89" s="94"/>
    </row>
    <row r="90" spans="1:12" ht="12.75">
      <c r="A90" s="90">
        <v>43</v>
      </c>
      <c r="B90" s="91" t="s">
        <v>106</v>
      </c>
      <c r="C90" s="91" t="s">
        <v>107</v>
      </c>
      <c r="D90" s="92"/>
      <c r="E90" s="92"/>
      <c r="F90" s="92"/>
      <c r="J90" s="93"/>
      <c r="K90" s="94"/>
      <c r="L90" s="94"/>
    </row>
    <row r="91" spans="1:12" ht="12.75">
      <c r="A91" s="90">
        <v>44</v>
      </c>
      <c r="B91" s="91" t="s">
        <v>106</v>
      </c>
      <c r="C91" s="91" t="s">
        <v>107</v>
      </c>
      <c r="D91" s="92"/>
      <c r="E91" s="92"/>
      <c r="F91" s="92"/>
      <c r="J91" s="93"/>
      <c r="K91" s="94"/>
      <c r="L91" s="94"/>
    </row>
    <row r="92" spans="1:12" ht="12.75">
      <c r="A92" s="90">
        <v>45</v>
      </c>
      <c r="B92" s="91" t="s">
        <v>108</v>
      </c>
      <c r="C92" s="91" t="s">
        <v>103</v>
      </c>
      <c r="D92" s="92"/>
      <c r="E92" s="92"/>
      <c r="F92" s="92"/>
      <c r="J92" s="93"/>
      <c r="K92" s="94"/>
      <c r="L92" s="94"/>
    </row>
    <row r="93" spans="1:12" ht="12.75">
      <c r="A93" s="90">
        <v>46</v>
      </c>
      <c r="B93" s="91" t="s">
        <v>108</v>
      </c>
      <c r="C93" s="91" t="s">
        <v>103</v>
      </c>
      <c r="D93" s="92"/>
      <c r="E93" s="92"/>
      <c r="F93" s="92"/>
      <c r="J93" s="93"/>
      <c r="K93" s="94"/>
      <c r="L93" s="94"/>
    </row>
    <row r="94" spans="1:12" ht="12.75">
      <c r="A94" s="90">
        <v>47</v>
      </c>
      <c r="B94" s="91" t="s">
        <v>108</v>
      </c>
      <c r="C94" s="91" t="s">
        <v>103</v>
      </c>
      <c r="D94" s="92"/>
      <c r="E94" s="92"/>
      <c r="F94" s="92"/>
      <c r="J94" s="93"/>
      <c r="K94" s="94"/>
      <c r="L94" s="94"/>
    </row>
    <row r="95" spans="1:12" ht="12.75">
      <c r="A95" s="90">
        <v>48</v>
      </c>
      <c r="B95" s="91" t="s">
        <v>108</v>
      </c>
      <c r="C95" s="91" t="s">
        <v>103</v>
      </c>
      <c r="D95" s="92"/>
      <c r="E95" s="92"/>
      <c r="F95" s="92"/>
      <c r="J95" s="93"/>
      <c r="K95" s="94"/>
      <c r="L95" s="94"/>
    </row>
    <row r="96" spans="1:12" ht="12.75">
      <c r="A96" s="90">
        <v>49</v>
      </c>
      <c r="B96" s="91" t="s">
        <v>108</v>
      </c>
      <c r="C96" s="91" t="s">
        <v>103</v>
      </c>
      <c r="D96" s="92"/>
      <c r="E96" s="92"/>
      <c r="F96" s="92"/>
      <c r="J96" s="93"/>
      <c r="K96" s="94"/>
      <c r="L96" s="94"/>
    </row>
    <row r="97" spans="1:12" ht="12.75">
      <c r="A97" s="90">
        <v>50</v>
      </c>
      <c r="B97" s="91" t="s">
        <v>108</v>
      </c>
      <c r="C97" s="91" t="s">
        <v>103</v>
      </c>
      <c r="D97" s="92"/>
      <c r="E97" s="92"/>
      <c r="F97" s="92"/>
      <c r="J97" s="93"/>
      <c r="K97" s="94"/>
      <c r="L97" s="94"/>
    </row>
    <row r="98" spans="1:12" ht="12.75">
      <c r="A98" s="90">
        <v>51</v>
      </c>
      <c r="B98" s="91" t="s">
        <v>104</v>
      </c>
      <c r="C98" s="91" t="s">
        <v>105</v>
      </c>
      <c r="D98" s="92"/>
      <c r="E98" s="92"/>
      <c r="F98" s="92"/>
      <c r="J98" s="93"/>
      <c r="K98" s="94"/>
      <c r="L98" s="94"/>
    </row>
    <row r="99" spans="1:12" ht="12.75">
      <c r="A99" s="90">
        <v>52</v>
      </c>
      <c r="B99" s="91" t="s">
        <v>106</v>
      </c>
      <c r="C99" s="91" t="s">
        <v>107</v>
      </c>
      <c r="D99" s="92"/>
      <c r="E99" s="92"/>
      <c r="F99" s="92"/>
      <c r="J99" s="93"/>
      <c r="K99" s="94"/>
      <c r="L99" s="94"/>
    </row>
    <row r="100" spans="1:12" ht="12.75">
      <c r="A100" s="90">
        <v>53</v>
      </c>
      <c r="B100" s="91" t="s">
        <v>106</v>
      </c>
      <c r="C100" s="91" t="s">
        <v>107</v>
      </c>
      <c r="D100" s="92"/>
      <c r="E100" s="92"/>
      <c r="F100" s="92"/>
      <c r="J100" s="93"/>
      <c r="K100" s="94"/>
      <c r="L100" s="94"/>
    </row>
    <row r="101" spans="1:12" ht="12.75">
      <c r="A101" s="90">
        <v>54</v>
      </c>
      <c r="B101" s="91" t="s">
        <v>106</v>
      </c>
      <c r="C101" s="91" t="s">
        <v>107</v>
      </c>
      <c r="D101" s="92"/>
      <c r="E101" s="92"/>
      <c r="F101" s="92"/>
      <c r="J101" s="93"/>
      <c r="K101" s="94"/>
      <c r="L101" s="94"/>
    </row>
    <row r="102" spans="1:12" ht="12.75">
      <c r="A102" s="90">
        <v>55</v>
      </c>
      <c r="B102" s="91" t="s">
        <v>108</v>
      </c>
      <c r="C102" s="91" t="s">
        <v>103</v>
      </c>
      <c r="D102" s="92"/>
      <c r="E102" s="92"/>
      <c r="F102" s="92"/>
      <c r="J102" s="93"/>
      <c r="K102" s="94"/>
      <c r="L102" s="94"/>
    </row>
    <row r="103" spans="1:12" ht="12.75">
      <c r="A103" s="90">
        <v>56</v>
      </c>
      <c r="B103" s="91" t="s">
        <v>108</v>
      </c>
      <c r="C103" s="91" t="s">
        <v>103</v>
      </c>
      <c r="D103" s="92"/>
      <c r="E103" s="92"/>
      <c r="F103" s="92"/>
      <c r="J103" s="93"/>
      <c r="K103" s="94"/>
      <c r="L103" s="94"/>
    </row>
    <row r="104" spans="1:12" ht="12.75">
      <c r="A104" s="90">
        <v>57</v>
      </c>
      <c r="B104" s="91" t="s">
        <v>108</v>
      </c>
      <c r="C104" s="91" t="s">
        <v>103</v>
      </c>
      <c r="D104" s="92"/>
      <c r="E104" s="92"/>
      <c r="F104" s="92"/>
      <c r="J104" s="93"/>
      <c r="K104" s="94"/>
      <c r="L104" s="94"/>
    </row>
    <row r="105" spans="1:12" ht="12.75">
      <c r="A105" s="90">
        <v>58</v>
      </c>
      <c r="B105" s="91" t="s">
        <v>108</v>
      </c>
      <c r="C105" s="91" t="s">
        <v>103</v>
      </c>
      <c r="D105" s="92"/>
      <c r="E105" s="92"/>
      <c r="F105" s="92"/>
      <c r="J105" s="93"/>
      <c r="K105" s="94"/>
      <c r="L105" s="94"/>
    </row>
    <row r="106" spans="1:12" ht="12.75">
      <c r="A106" s="90">
        <v>59</v>
      </c>
      <c r="B106" s="91" t="s">
        <v>108</v>
      </c>
      <c r="C106" s="91" t="s">
        <v>103</v>
      </c>
      <c r="D106" s="92"/>
      <c r="E106" s="92"/>
      <c r="F106" s="92"/>
      <c r="J106" s="93"/>
      <c r="K106" s="94"/>
      <c r="L106" s="94"/>
    </row>
    <row r="107" spans="1:12" ht="12.75">
      <c r="A107" s="90">
        <v>60</v>
      </c>
      <c r="B107" s="91" t="s">
        <v>108</v>
      </c>
      <c r="C107" s="91" t="s">
        <v>103</v>
      </c>
      <c r="D107" s="92"/>
      <c r="E107" s="92"/>
      <c r="F107" s="92"/>
      <c r="J107" s="93"/>
      <c r="K107" s="94"/>
      <c r="L107" s="94"/>
    </row>
    <row r="108" spans="1:12" ht="12.75">
      <c r="A108" s="90">
        <v>61</v>
      </c>
      <c r="B108" s="91" t="s">
        <v>104</v>
      </c>
      <c r="C108" s="91" t="s">
        <v>105</v>
      </c>
      <c r="D108" s="92"/>
      <c r="E108" s="92"/>
      <c r="F108" s="92"/>
      <c r="J108" s="93"/>
      <c r="K108" s="94"/>
      <c r="L108" s="94"/>
    </row>
    <row r="109" spans="1:12" ht="12.75">
      <c r="A109" s="90">
        <v>62</v>
      </c>
      <c r="B109" s="91" t="s">
        <v>106</v>
      </c>
      <c r="C109" s="91" t="s">
        <v>107</v>
      </c>
      <c r="D109" s="92"/>
      <c r="E109" s="92"/>
      <c r="F109" s="92"/>
      <c r="J109" s="93"/>
      <c r="K109" s="94"/>
      <c r="L109" s="94"/>
    </row>
    <row r="110" spans="1:12" ht="12.75">
      <c r="A110" s="90">
        <v>63</v>
      </c>
      <c r="B110" s="91" t="s">
        <v>106</v>
      </c>
      <c r="C110" s="91" t="s">
        <v>107</v>
      </c>
      <c r="D110" s="92"/>
      <c r="E110" s="92"/>
      <c r="F110" s="92"/>
      <c r="J110" s="93"/>
      <c r="K110" s="94"/>
      <c r="L110" s="94"/>
    </row>
    <row r="111" spans="1:12" ht="12.75">
      <c r="A111" s="90">
        <v>64</v>
      </c>
      <c r="B111" s="91" t="s">
        <v>106</v>
      </c>
      <c r="C111" s="91" t="s">
        <v>107</v>
      </c>
      <c r="D111" s="92"/>
      <c r="E111" s="92"/>
      <c r="F111" s="92"/>
      <c r="J111" s="93"/>
      <c r="K111" s="94"/>
      <c r="L111" s="94"/>
    </row>
    <row r="112" spans="1:12" ht="12.75">
      <c r="A112" s="90">
        <v>65</v>
      </c>
      <c r="B112" s="91" t="s">
        <v>108</v>
      </c>
      <c r="C112" s="91" t="s">
        <v>103</v>
      </c>
      <c r="D112" s="92"/>
      <c r="E112" s="92"/>
      <c r="F112" s="92"/>
      <c r="J112" s="93"/>
      <c r="K112" s="94"/>
      <c r="L112" s="94"/>
    </row>
    <row r="113" spans="1:12" ht="12.75">
      <c r="A113" s="90">
        <v>66</v>
      </c>
      <c r="B113" s="91" t="s">
        <v>108</v>
      </c>
      <c r="C113" s="91" t="s">
        <v>103</v>
      </c>
      <c r="D113" s="92"/>
      <c r="E113" s="92"/>
      <c r="F113" s="92"/>
      <c r="J113" s="93"/>
      <c r="K113" s="94"/>
      <c r="L113" s="94"/>
    </row>
    <row r="114" spans="1:12" ht="12.75">
      <c r="A114" s="90">
        <v>67</v>
      </c>
      <c r="B114" s="91" t="s">
        <v>108</v>
      </c>
      <c r="C114" s="91" t="s">
        <v>103</v>
      </c>
      <c r="D114" s="92"/>
      <c r="E114" s="92"/>
      <c r="F114" s="92"/>
      <c r="J114" s="93"/>
      <c r="K114" s="94"/>
      <c r="L114" s="94"/>
    </row>
    <row r="115" spans="1:12" ht="12.75">
      <c r="A115" s="90">
        <v>68</v>
      </c>
      <c r="B115" s="91" t="s">
        <v>108</v>
      </c>
      <c r="C115" s="91" t="s">
        <v>103</v>
      </c>
      <c r="D115" s="92"/>
      <c r="E115" s="92"/>
      <c r="F115" s="92"/>
      <c r="J115" s="93"/>
      <c r="K115" s="94"/>
      <c r="L115" s="94"/>
    </row>
    <row r="116" spans="1:12" ht="12.75">
      <c r="A116" s="90">
        <v>69</v>
      </c>
      <c r="B116" s="91" t="s">
        <v>108</v>
      </c>
      <c r="C116" s="91" t="s">
        <v>103</v>
      </c>
      <c r="D116" s="92"/>
      <c r="E116" s="92"/>
      <c r="F116" s="92"/>
      <c r="J116" s="93"/>
      <c r="K116" s="94"/>
      <c r="L116" s="94"/>
    </row>
    <row r="117" spans="1:12" ht="12.75">
      <c r="A117" s="90">
        <v>70</v>
      </c>
      <c r="B117" s="91" t="s">
        <v>108</v>
      </c>
      <c r="C117" s="91" t="s">
        <v>103</v>
      </c>
      <c r="D117" s="92"/>
      <c r="E117" s="92"/>
      <c r="F117" s="92"/>
      <c r="J117" s="93"/>
      <c r="K117" s="94"/>
      <c r="L117" s="94"/>
    </row>
    <row r="118" spans="1:12" ht="12.75">
      <c r="A118" s="90">
        <v>71</v>
      </c>
      <c r="B118" s="91" t="s">
        <v>104</v>
      </c>
      <c r="C118" s="91" t="s">
        <v>105</v>
      </c>
      <c r="D118" s="92"/>
      <c r="E118" s="92"/>
      <c r="F118" s="92"/>
      <c r="J118" s="93"/>
      <c r="K118" s="94"/>
      <c r="L118" s="94"/>
    </row>
    <row r="119" spans="1:12" ht="12.75">
      <c r="A119" s="90">
        <v>72</v>
      </c>
      <c r="B119" s="91" t="s">
        <v>106</v>
      </c>
      <c r="C119" s="91" t="s">
        <v>107</v>
      </c>
      <c r="D119" s="92"/>
      <c r="E119" s="92"/>
      <c r="F119" s="92"/>
      <c r="J119" s="93"/>
      <c r="K119" s="94"/>
      <c r="L119" s="94"/>
    </row>
    <row r="120" spans="1:12" ht="12.75">
      <c r="A120" s="90">
        <v>73</v>
      </c>
      <c r="B120" s="91" t="s">
        <v>106</v>
      </c>
      <c r="C120" s="91" t="s">
        <v>107</v>
      </c>
      <c r="D120" s="92"/>
      <c r="E120" s="92"/>
      <c r="F120" s="92"/>
      <c r="J120" s="93"/>
      <c r="K120" s="94"/>
      <c r="L120" s="94"/>
    </row>
    <row r="121" spans="1:12" ht="12.75">
      <c r="A121" s="90">
        <v>74</v>
      </c>
      <c r="B121" s="91" t="s">
        <v>106</v>
      </c>
      <c r="C121" s="91" t="s">
        <v>107</v>
      </c>
      <c r="D121" s="92"/>
      <c r="E121" s="92"/>
      <c r="F121" s="92"/>
      <c r="J121" s="93"/>
      <c r="K121" s="94"/>
      <c r="L121" s="94"/>
    </row>
    <row r="122" spans="1:12" ht="12.75">
      <c r="A122" s="90">
        <v>75</v>
      </c>
      <c r="B122" s="91" t="s">
        <v>108</v>
      </c>
      <c r="C122" s="91" t="s">
        <v>103</v>
      </c>
      <c r="D122" s="92"/>
      <c r="E122" s="92"/>
      <c r="F122" s="92"/>
      <c r="J122" s="93"/>
      <c r="K122" s="94"/>
      <c r="L122" s="94"/>
    </row>
    <row r="123" spans="1:12" ht="12.75">
      <c r="A123" s="90">
        <v>76</v>
      </c>
      <c r="B123" s="91" t="s">
        <v>108</v>
      </c>
      <c r="C123" s="91" t="s">
        <v>103</v>
      </c>
      <c r="D123" s="92"/>
      <c r="E123" s="92"/>
      <c r="F123" s="92"/>
      <c r="J123" s="93"/>
      <c r="K123" s="94"/>
      <c r="L123" s="94"/>
    </row>
    <row r="124" spans="1:12" ht="12.75">
      <c r="A124" s="90">
        <v>77</v>
      </c>
      <c r="B124" s="91" t="s">
        <v>108</v>
      </c>
      <c r="C124" s="91" t="s">
        <v>103</v>
      </c>
      <c r="D124" s="92"/>
      <c r="E124" s="92"/>
      <c r="F124" s="92"/>
      <c r="J124" s="93"/>
      <c r="K124" s="94"/>
      <c r="L124" s="94"/>
    </row>
    <row r="125" spans="1:12" ht="12.75">
      <c r="A125" s="90">
        <v>78</v>
      </c>
      <c r="B125" s="91" t="s">
        <v>108</v>
      </c>
      <c r="C125" s="91" t="s">
        <v>103</v>
      </c>
      <c r="D125" s="92"/>
      <c r="E125" s="92"/>
      <c r="F125" s="92"/>
      <c r="J125" s="93"/>
      <c r="K125" s="94"/>
      <c r="L125" s="94"/>
    </row>
    <row r="126" spans="1:12" ht="12.75">
      <c r="A126" s="90">
        <v>79</v>
      </c>
      <c r="B126" s="91" t="s">
        <v>108</v>
      </c>
      <c r="C126" s="91" t="s">
        <v>103</v>
      </c>
      <c r="D126" s="92"/>
      <c r="E126" s="92"/>
      <c r="F126" s="92"/>
      <c r="J126" s="93"/>
      <c r="K126" s="94"/>
      <c r="L126" s="94"/>
    </row>
    <row r="127" spans="1:12" ht="12.75">
      <c r="A127" s="90">
        <v>80</v>
      </c>
      <c r="B127" s="91" t="s">
        <v>108</v>
      </c>
      <c r="C127" s="91" t="s">
        <v>103</v>
      </c>
      <c r="D127" s="92"/>
      <c r="E127" s="92"/>
      <c r="F127" s="92"/>
      <c r="J127" s="93"/>
      <c r="K127" s="94"/>
      <c r="L127" s="94"/>
    </row>
    <row r="128" spans="1:12" ht="12.75">
      <c r="A128" s="90">
        <v>81</v>
      </c>
      <c r="B128" s="91" t="s">
        <v>104</v>
      </c>
      <c r="C128" s="91" t="s">
        <v>105</v>
      </c>
      <c r="D128" s="92"/>
      <c r="E128" s="92"/>
      <c r="F128" s="92"/>
      <c r="J128" s="93"/>
      <c r="K128" s="94"/>
      <c r="L128" s="94"/>
    </row>
    <row r="129" spans="1:12" ht="12.75">
      <c r="A129" s="90">
        <v>82</v>
      </c>
      <c r="B129" s="91" t="s">
        <v>106</v>
      </c>
      <c r="C129" s="91" t="s">
        <v>107</v>
      </c>
      <c r="D129" s="92"/>
      <c r="E129" s="92"/>
      <c r="F129" s="92"/>
      <c r="J129" s="93"/>
      <c r="K129" s="94"/>
      <c r="L129" s="94"/>
    </row>
    <row r="130" spans="1:12" ht="12.75">
      <c r="A130" s="90">
        <v>83</v>
      </c>
      <c r="B130" s="91" t="s">
        <v>106</v>
      </c>
      <c r="C130" s="91" t="s">
        <v>107</v>
      </c>
      <c r="D130" s="92"/>
      <c r="E130" s="92"/>
      <c r="F130" s="92"/>
      <c r="J130" s="93"/>
      <c r="K130" s="94"/>
      <c r="L130" s="94"/>
    </row>
    <row r="131" spans="1:12" ht="12.75">
      <c r="A131" s="90">
        <v>84</v>
      </c>
      <c r="B131" s="91" t="s">
        <v>106</v>
      </c>
      <c r="C131" s="91" t="s">
        <v>107</v>
      </c>
      <c r="D131" s="92"/>
      <c r="E131" s="92"/>
      <c r="F131" s="92"/>
      <c r="J131" s="93"/>
      <c r="K131" s="94"/>
      <c r="L131" s="94"/>
    </row>
    <row r="132" spans="1:12" ht="12.75">
      <c r="A132" s="90">
        <v>85</v>
      </c>
      <c r="B132" s="91" t="s">
        <v>108</v>
      </c>
      <c r="C132" s="91" t="s">
        <v>103</v>
      </c>
      <c r="D132" s="92"/>
      <c r="E132" s="92"/>
      <c r="F132" s="92"/>
      <c r="J132" s="93"/>
      <c r="K132" s="94"/>
      <c r="L132" s="94"/>
    </row>
    <row r="133" spans="1:12" ht="12.75">
      <c r="A133" s="90">
        <v>86</v>
      </c>
      <c r="B133" s="91" t="s">
        <v>108</v>
      </c>
      <c r="C133" s="91" t="s">
        <v>103</v>
      </c>
      <c r="D133" s="92"/>
      <c r="E133" s="92"/>
      <c r="F133" s="92"/>
      <c r="J133" s="93"/>
      <c r="K133" s="94"/>
      <c r="L133" s="94"/>
    </row>
    <row r="134" spans="1:12" ht="12.75">
      <c r="A134" s="90">
        <v>87</v>
      </c>
      <c r="B134" s="91" t="s">
        <v>108</v>
      </c>
      <c r="C134" s="91" t="s">
        <v>103</v>
      </c>
      <c r="D134" s="92"/>
      <c r="E134" s="92"/>
      <c r="F134" s="92"/>
      <c r="J134" s="93"/>
      <c r="K134" s="94"/>
      <c r="L134" s="94"/>
    </row>
    <row r="135" spans="1:12" ht="12.75">
      <c r="A135" s="90">
        <v>88</v>
      </c>
      <c r="B135" s="91" t="s">
        <v>108</v>
      </c>
      <c r="C135" s="91" t="s">
        <v>103</v>
      </c>
      <c r="D135" s="92"/>
      <c r="E135" s="92"/>
      <c r="F135" s="92"/>
      <c r="J135" s="93"/>
      <c r="K135" s="94"/>
      <c r="L135" s="94"/>
    </row>
    <row r="136" spans="1:12" ht="12.75">
      <c r="A136" s="90">
        <v>89</v>
      </c>
      <c r="B136" s="91" t="s">
        <v>108</v>
      </c>
      <c r="C136" s="91" t="s">
        <v>103</v>
      </c>
      <c r="D136" s="92"/>
      <c r="E136" s="92"/>
      <c r="F136" s="92"/>
      <c r="J136" s="93"/>
      <c r="K136" s="94"/>
      <c r="L136" s="94"/>
    </row>
    <row r="137" spans="1:12" ht="12.75">
      <c r="A137" s="90">
        <v>90</v>
      </c>
      <c r="B137" s="91" t="s">
        <v>108</v>
      </c>
      <c r="C137" s="91" t="s">
        <v>103</v>
      </c>
      <c r="D137" s="92"/>
      <c r="E137" s="92"/>
      <c r="F137" s="92"/>
      <c r="J137" s="93"/>
      <c r="K137" s="94"/>
      <c r="L137" s="94"/>
    </row>
    <row r="138" spans="1:12" ht="12.75">
      <c r="A138" s="90">
        <v>91</v>
      </c>
      <c r="B138" s="91" t="s">
        <v>104</v>
      </c>
      <c r="C138" s="91" t="s">
        <v>105</v>
      </c>
      <c r="D138" s="92"/>
      <c r="E138" s="92"/>
      <c r="F138" s="92"/>
      <c r="J138" s="93"/>
      <c r="K138" s="94"/>
      <c r="L138" s="94"/>
    </row>
    <row r="139" spans="1:12" ht="12.75">
      <c r="A139" s="90">
        <v>92</v>
      </c>
      <c r="B139" s="91" t="s">
        <v>106</v>
      </c>
      <c r="C139" s="91" t="s">
        <v>107</v>
      </c>
      <c r="D139" s="92"/>
      <c r="E139" s="92"/>
      <c r="F139" s="92"/>
      <c r="J139" s="93"/>
      <c r="K139" s="94"/>
      <c r="L139" s="94"/>
    </row>
    <row r="140" spans="1:12" ht="12.75">
      <c r="A140" s="90">
        <v>93</v>
      </c>
      <c r="B140" s="91" t="s">
        <v>106</v>
      </c>
      <c r="C140" s="91" t="s">
        <v>107</v>
      </c>
      <c r="D140" s="92"/>
      <c r="E140" s="92"/>
      <c r="F140" s="92"/>
      <c r="J140" s="93"/>
      <c r="K140" s="94"/>
      <c r="L140" s="94"/>
    </row>
    <row r="141" spans="1:12" ht="12.75">
      <c r="A141" s="90">
        <v>94</v>
      </c>
      <c r="B141" s="91" t="s">
        <v>106</v>
      </c>
      <c r="C141" s="91" t="s">
        <v>107</v>
      </c>
      <c r="D141" s="92"/>
      <c r="E141" s="92"/>
      <c r="F141" s="92"/>
      <c r="J141" s="93"/>
      <c r="K141" s="94"/>
      <c r="L141" s="94"/>
    </row>
    <row r="142" spans="1:12" ht="12.75">
      <c r="A142" s="90">
        <v>95</v>
      </c>
      <c r="B142" s="91" t="s">
        <v>108</v>
      </c>
      <c r="C142" s="91" t="s">
        <v>103</v>
      </c>
      <c r="D142" s="92"/>
      <c r="E142" s="92"/>
      <c r="F142" s="92"/>
      <c r="J142" s="93"/>
      <c r="K142" s="94"/>
      <c r="L142" s="94"/>
    </row>
    <row r="143" spans="1:12" ht="12.75">
      <c r="A143" s="90">
        <v>96</v>
      </c>
      <c r="B143" s="91" t="s">
        <v>108</v>
      </c>
      <c r="C143" s="91" t="s">
        <v>103</v>
      </c>
      <c r="D143" s="92"/>
      <c r="E143" s="92"/>
      <c r="F143" s="92"/>
      <c r="J143" s="93"/>
      <c r="K143" s="94"/>
      <c r="L143" s="94"/>
    </row>
    <row r="144" spans="1:12" ht="12.75">
      <c r="A144" s="90">
        <v>97</v>
      </c>
      <c r="B144" s="91" t="s">
        <v>108</v>
      </c>
      <c r="C144" s="91" t="s">
        <v>103</v>
      </c>
      <c r="D144" s="92"/>
      <c r="E144" s="92"/>
      <c r="F144" s="92"/>
      <c r="J144" s="93"/>
      <c r="K144" s="94"/>
      <c r="L144" s="94"/>
    </row>
    <row r="145" spans="1:12" ht="12.75">
      <c r="A145" s="90">
        <v>98</v>
      </c>
      <c r="B145" s="91" t="s">
        <v>108</v>
      </c>
      <c r="C145" s="91" t="s">
        <v>103</v>
      </c>
      <c r="D145" s="92"/>
      <c r="E145" s="92"/>
      <c r="F145" s="92"/>
      <c r="J145" s="93"/>
      <c r="K145" s="94"/>
      <c r="L145" s="94"/>
    </row>
    <row r="146" spans="1:12" ht="12.75">
      <c r="A146" s="90">
        <v>99</v>
      </c>
      <c r="B146" s="96" t="s">
        <v>108</v>
      </c>
      <c r="C146" s="96" t="s">
        <v>103</v>
      </c>
      <c r="D146" s="92"/>
      <c r="E146" s="92"/>
      <c r="F146" s="92"/>
      <c r="J146" s="93"/>
      <c r="K146" s="97"/>
      <c r="L146" s="97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R123"/>
  <sheetViews>
    <sheetView tabSelected="1" view="pageBreakPreview" zoomScale="110" zoomScaleSheetLayoutView="110" zoomScalePageLayoutView="0" workbookViewId="0" topLeftCell="A22">
      <selection activeCell="B34" sqref="B34:L34"/>
    </sheetView>
  </sheetViews>
  <sheetFormatPr defaultColWidth="9.00390625" defaultRowHeight="12.75"/>
  <cols>
    <col min="1" max="1" width="6.75390625" style="163" customWidth="1"/>
    <col min="2" max="2" width="11.375" style="160" customWidth="1"/>
    <col min="3" max="3" width="34.25390625" style="160" customWidth="1"/>
    <col min="4" max="4" width="14.625" style="160" customWidth="1"/>
    <col min="5" max="5" width="14.375" style="160" customWidth="1"/>
    <col min="6" max="6" width="15.125" style="160" customWidth="1"/>
    <col min="7" max="7" width="11.25390625" style="160" customWidth="1"/>
    <col min="8" max="8" width="12.125" style="160" customWidth="1"/>
    <col min="9" max="9" width="11.875" style="160" customWidth="1"/>
    <col min="10" max="10" width="10.25390625" style="160" customWidth="1"/>
    <col min="11" max="11" width="10.875" style="165" customWidth="1"/>
    <col min="12" max="12" width="10.375" style="165" customWidth="1"/>
    <col min="13" max="13" width="11.25390625" style="165" customWidth="1"/>
    <col min="14" max="14" width="10.875" style="165" customWidth="1"/>
    <col min="15" max="16" width="9.125" style="165" customWidth="1"/>
    <col min="17" max="16384" width="9.125" style="160" customWidth="1"/>
  </cols>
  <sheetData>
    <row r="1" ht="15.75">
      <c r="H1" s="164" t="s">
        <v>0</v>
      </c>
    </row>
    <row r="2" spans="2:8" ht="18.75">
      <c r="B2" s="159"/>
      <c r="H2" s="164" t="s">
        <v>173</v>
      </c>
    </row>
    <row r="3" ht="15.75">
      <c r="H3" s="164" t="s">
        <v>209</v>
      </c>
    </row>
    <row r="4" ht="18.75">
      <c r="H4" s="167"/>
    </row>
    <row r="6" ht="15.75">
      <c r="H6" s="168" t="s">
        <v>3</v>
      </c>
    </row>
    <row r="7" ht="15.75">
      <c r="H7" s="174" t="s">
        <v>240</v>
      </c>
    </row>
    <row r="8" spans="8:11" ht="15.75">
      <c r="H8" s="173" t="s">
        <v>174</v>
      </c>
      <c r="I8" s="173"/>
      <c r="J8" s="173"/>
      <c r="K8" s="173"/>
    </row>
    <row r="9" ht="15.75">
      <c r="H9" s="255" t="s">
        <v>4</v>
      </c>
    </row>
    <row r="10" spans="8:12" ht="15.75">
      <c r="H10" s="258" t="s">
        <v>241</v>
      </c>
      <c r="I10" s="173"/>
      <c r="J10" s="173"/>
      <c r="K10" s="173"/>
      <c r="L10" s="173"/>
    </row>
    <row r="11" spans="8:16" s="256" customFormat="1" ht="11.25">
      <c r="H11" s="255" t="s">
        <v>242</v>
      </c>
      <c r="K11" s="257"/>
      <c r="L11" s="257"/>
      <c r="M11" s="257"/>
      <c r="N11" s="257"/>
      <c r="O11" s="257"/>
      <c r="P11" s="257"/>
    </row>
    <row r="12" ht="15.75">
      <c r="H12" s="164" t="s">
        <v>243</v>
      </c>
    </row>
    <row r="13" spans="2:8" ht="18.75">
      <c r="B13" s="170"/>
      <c r="H13" s="166"/>
    </row>
    <row r="14" spans="2:8" ht="18.75">
      <c r="B14" s="170"/>
      <c r="H14" s="166"/>
    </row>
    <row r="15" spans="2:8" ht="18.75">
      <c r="B15" s="170"/>
      <c r="H15" s="166"/>
    </row>
    <row r="16" ht="18.75">
      <c r="D16" s="170" t="s">
        <v>5</v>
      </c>
    </row>
    <row r="17" ht="18.75">
      <c r="D17" s="170" t="s">
        <v>210</v>
      </c>
    </row>
    <row r="18" ht="18.75">
      <c r="D18" s="170"/>
    </row>
    <row r="19" spans="1:8" ht="18.75">
      <c r="A19" s="163" t="s">
        <v>150</v>
      </c>
      <c r="B19" s="171">
        <v>1500000</v>
      </c>
      <c r="C19" s="172" t="s">
        <v>147</v>
      </c>
      <c r="D19" s="173"/>
      <c r="E19" s="173"/>
      <c r="F19" s="173"/>
      <c r="G19" s="173"/>
      <c r="H19" s="173"/>
    </row>
    <row r="20" ht="15.75">
      <c r="B20" s="174" t="s">
        <v>6</v>
      </c>
    </row>
    <row r="21" spans="1:8" ht="18.75">
      <c r="A21" s="163" t="s">
        <v>149</v>
      </c>
      <c r="B21" s="171">
        <v>1510000</v>
      </c>
      <c r="C21" s="172" t="s">
        <v>147</v>
      </c>
      <c r="D21" s="173"/>
      <c r="E21" s="173"/>
      <c r="F21" s="173"/>
      <c r="G21" s="173"/>
      <c r="H21" s="173"/>
    </row>
    <row r="22" spans="2:5" ht="15.75">
      <c r="B22" s="175" t="s">
        <v>7</v>
      </c>
      <c r="C22" s="176"/>
      <c r="D22" s="176"/>
      <c r="E22" s="176"/>
    </row>
    <row r="23" spans="1:15" ht="29.25" customHeight="1">
      <c r="A23" s="163" t="s">
        <v>148</v>
      </c>
      <c r="B23" s="171">
        <v>1511060</v>
      </c>
      <c r="C23" s="276" t="s">
        <v>257</v>
      </c>
      <c r="D23" s="278" t="s">
        <v>256</v>
      </c>
      <c r="E23" s="278"/>
      <c r="F23" s="278"/>
      <c r="G23" s="278"/>
      <c r="H23" s="278"/>
      <c r="I23" s="278"/>
      <c r="J23" s="279"/>
      <c r="K23" s="279"/>
      <c r="L23" s="177"/>
      <c r="M23" s="177"/>
      <c r="N23" s="177"/>
      <c r="O23" s="177"/>
    </row>
    <row r="24" spans="2:6" ht="15.75">
      <c r="B24" s="175" t="s">
        <v>244</v>
      </c>
      <c r="C24" s="176"/>
      <c r="D24" s="176"/>
      <c r="E24" s="176"/>
      <c r="F24" s="176"/>
    </row>
    <row r="25" spans="1:6" ht="18.75">
      <c r="A25" s="163" t="s">
        <v>151</v>
      </c>
      <c r="B25" s="167" t="s">
        <v>188</v>
      </c>
      <c r="E25" s="178">
        <v>983.684</v>
      </c>
      <c r="F25" s="180" t="s">
        <v>196</v>
      </c>
    </row>
    <row r="26" spans="2:6" ht="18.75">
      <c r="B26" s="167" t="s">
        <v>189</v>
      </c>
      <c r="E26" s="178">
        <f>E25</f>
        <v>983.684</v>
      </c>
      <c r="F26" s="180" t="s">
        <v>110</v>
      </c>
    </row>
    <row r="27" spans="2:6" ht="18.75">
      <c r="B27" s="167" t="s">
        <v>190</v>
      </c>
      <c r="E27" s="181">
        <f>M48</f>
        <v>0</v>
      </c>
      <c r="F27" s="180" t="s">
        <v>111</v>
      </c>
    </row>
    <row r="28" spans="1:16" ht="18.75">
      <c r="A28" s="163" t="s">
        <v>152</v>
      </c>
      <c r="B28" s="336" t="s">
        <v>157</v>
      </c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</row>
    <row r="29" spans="1:16" ht="18.75">
      <c r="A29" s="160" t="s">
        <v>198</v>
      </c>
      <c r="B29" s="308" t="s">
        <v>245</v>
      </c>
      <c r="C29" s="308"/>
      <c r="D29" s="308"/>
      <c r="E29" s="308"/>
      <c r="F29" s="308"/>
      <c r="G29" s="162"/>
      <c r="H29" s="162"/>
      <c r="I29" s="162"/>
      <c r="J29" s="162"/>
      <c r="K29" s="162"/>
      <c r="L29" s="162"/>
      <c r="M29" s="162"/>
      <c r="N29" s="162"/>
      <c r="O29" s="162"/>
      <c r="P29" s="162"/>
    </row>
    <row r="30" spans="1:16" ht="18.75" customHeight="1">
      <c r="A30" s="160" t="s">
        <v>199</v>
      </c>
      <c r="B30" s="308" t="s">
        <v>208</v>
      </c>
      <c r="C30" s="308"/>
      <c r="D30" s="308"/>
      <c r="E30" s="308"/>
      <c r="F30" s="308"/>
      <c r="G30" s="308"/>
      <c r="H30" s="162"/>
      <c r="I30" s="162"/>
      <c r="J30" s="162"/>
      <c r="K30" s="162"/>
      <c r="L30" s="162"/>
      <c r="M30" s="162"/>
      <c r="N30" s="162"/>
      <c r="O30" s="162"/>
      <c r="P30" s="162"/>
    </row>
    <row r="31" spans="1:16" ht="34.5" customHeight="1">
      <c r="A31" s="160" t="s">
        <v>200</v>
      </c>
      <c r="B31" s="308" t="s">
        <v>239</v>
      </c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162"/>
      <c r="N31" s="162"/>
      <c r="O31" s="162"/>
      <c r="P31" s="162"/>
    </row>
    <row r="32" spans="1:16" ht="23.25" customHeight="1">
      <c r="A32" s="160" t="s">
        <v>201</v>
      </c>
      <c r="B32" s="308" t="s">
        <v>252</v>
      </c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162"/>
      <c r="N32" s="162"/>
      <c r="O32" s="162"/>
      <c r="P32" s="162"/>
    </row>
    <row r="33" spans="1:16" ht="33" customHeight="1">
      <c r="A33" s="160" t="s">
        <v>202</v>
      </c>
      <c r="B33" s="308" t="s">
        <v>266</v>
      </c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162"/>
      <c r="N33" s="162"/>
      <c r="O33" s="162"/>
      <c r="P33" s="162"/>
    </row>
    <row r="34" spans="1:16" ht="22.5" customHeight="1">
      <c r="A34" s="160" t="s">
        <v>238</v>
      </c>
      <c r="B34" s="308" t="s">
        <v>253</v>
      </c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162"/>
      <c r="N34" s="162"/>
      <c r="O34" s="162"/>
      <c r="P34" s="162"/>
    </row>
    <row r="35" spans="1:16" ht="18.75">
      <c r="A35" s="160" t="s">
        <v>254</v>
      </c>
      <c r="B35" s="308" t="s">
        <v>203</v>
      </c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162"/>
      <c r="N35" s="162"/>
      <c r="O35" s="162"/>
      <c r="P35" s="162"/>
    </row>
    <row r="36" spans="1:18" ht="34.5" customHeight="1">
      <c r="A36" s="163" t="s">
        <v>153</v>
      </c>
      <c r="B36" s="159" t="s">
        <v>204</v>
      </c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</row>
    <row r="37" spans="2:16" ht="26.25" customHeight="1">
      <c r="B37" s="1" t="s">
        <v>259</v>
      </c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</row>
    <row r="38" spans="2:16" ht="15.75"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4"/>
      <c r="N38" s="184"/>
      <c r="O38" s="184"/>
      <c r="P38" s="182"/>
    </row>
    <row r="39" spans="1:16" ht="15.75">
      <c r="A39" s="163" t="s">
        <v>154</v>
      </c>
      <c r="B39" s="301" t="s">
        <v>211</v>
      </c>
      <c r="C39" s="301"/>
      <c r="D39" s="301"/>
      <c r="E39" s="301"/>
      <c r="F39" s="301"/>
      <c r="G39" s="301"/>
      <c r="H39" s="301"/>
      <c r="I39" s="301"/>
      <c r="J39" s="301"/>
      <c r="K39" s="183"/>
      <c r="L39" s="183"/>
      <c r="M39" s="184"/>
      <c r="N39" s="184"/>
      <c r="O39" s="184"/>
      <c r="P39" s="182"/>
    </row>
    <row r="40" spans="1:16" ht="31.5" customHeight="1">
      <c r="A40" s="186" t="s">
        <v>9</v>
      </c>
      <c r="B40" s="224" t="s">
        <v>212</v>
      </c>
      <c r="C40" s="224" t="s">
        <v>213</v>
      </c>
      <c r="D40" s="302" t="s">
        <v>214</v>
      </c>
      <c r="E40" s="302"/>
      <c r="F40" s="302"/>
      <c r="G40" s="302"/>
      <c r="H40" s="302"/>
      <c r="I40" s="302"/>
      <c r="J40" s="302"/>
      <c r="K40" s="302"/>
      <c r="L40" s="302"/>
      <c r="M40" s="184"/>
      <c r="N40" s="184"/>
      <c r="O40" s="184"/>
      <c r="P40" s="182"/>
    </row>
    <row r="41" spans="1:16" ht="15.75">
      <c r="A41" s="186"/>
      <c r="B41" s="224"/>
      <c r="C41" s="224"/>
      <c r="D41" s="303"/>
      <c r="E41" s="304"/>
      <c r="F41" s="304"/>
      <c r="G41" s="304"/>
      <c r="H41" s="304"/>
      <c r="I41" s="304"/>
      <c r="J41" s="304"/>
      <c r="K41" s="304"/>
      <c r="L41" s="305"/>
      <c r="M41" s="184"/>
      <c r="N41" s="184"/>
      <c r="O41" s="184"/>
      <c r="P41" s="182"/>
    </row>
    <row r="42" ht="18.75">
      <c r="B42" s="159"/>
    </row>
    <row r="43" spans="1:2" ht="18.75">
      <c r="A43" s="163" t="s">
        <v>155</v>
      </c>
      <c r="B43" s="159" t="s">
        <v>215</v>
      </c>
    </row>
    <row r="44" spans="2:15" ht="15.75">
      <c r="B44" s="188"/>
      <c r="C44" s="189"/>
      <c r="D44" s="189"/>
      <c r="E44" s="189"/>
      <c r="F44" s="189"/>
      <c r="G44" s="189"/>
      <c r="H44" s="189" t="s">
        <v>10</v>
      </c>
      <c r="I44" s="189"/>
      <c r="J44" s="189"/>
      <c r="K44" s="189"/>
      <c r="L44" s="189"/>
      <c r="M44" s="189"/>
      <c r="N44" s="189"/>
      <c r="O44" s="189"/>
    </row>
    <row r="45" spans="1:14" ht="15.75" customHeight="1">
      <c r="A45" s="294" t="s">
        <v>9</v>
      </c>
      <c r="B45" s="302" t="s">
        <v>212</v>
      </c>
      <c r="C45" s="302" t="s">
        <v>213</v>
      </c>
      <c r="D45" s="318" t="s">
        <v>216</v>
      </c>
      <c r="E45" s="319"/>
      <c r="F45" s="320"/>
      <c r="G45" s="300" t="s">
        <v>32</v>
      </c>
      <c r="H45" s="306" t="s">
        <v>109</v>
      </c>
      <c r="I45" s="306" t="s">
        <v>11</v>
      </c>
      <c r="J45" s="231"/>
      <c r="K45" s="231"/>
      <c r="L45" s="293"/>
      <c r="M45" s="293"/>
      <c r="N45" s="293"/>
    </row>
    <row r="46" spans="1:14" ht="28.5" customHeight="1">
      <c r="A46" s="294"/>
      <c r="B46" s="302"/>
      <c r="C46" s="302"/>
      <c r="D46" s="321"/>
      <c r="E46" s="322"/>
      <c r="F46" s="323"/>
      <c r="G46" s="300"/>
      <c r="H46" s="307"/>
      <c r="I46" s="307"/>
      <c r="J46" s="293"/>
      <c r="K46" s="293"/>
      <c r="L46" s="293"/>
      <c r="M46" s="293"/>
      <c r="N46" s="293"/>
    </row>
    <row r="47" spans="1:14" ht="15" customHeight="1" hidden="1">
      <c r="A47" s="294"/>
      <c r="B47" s="225"/>
      <c r="C47" s="225"/>
      <c r="D47" s="324"/>
      <c r="E47" s="325"/>
      <c r="F47" s="326"/>
      <c r="G47" s="300"/>
      <c r="H47" s="190"/>
      <c r="I47" s="190"/>
      <c r="J47" s="293"/>
      <c r="K47" s="293"/>
      <c r="L47" s="293"/>
      <c r="M47" s="293"/>
      <c r="N47" s="293"/>
    </row>
    <row r="48" spans="1:16" s="230" customFormat="1" ht="21.75" customHeight="1">
      <c r="A48" s="227">
        <v>1</v>
      </c>
      <c r="B48" s="227">
        <v>2</v>
      </c>
      <c r="C48" s="227">
        <v>3</v>
      </c>
      <c r="D48" s="331">
        <v>4</v>
      </c>
      <c r="E48" s="332"/>
      <c r="F48" s="333"/>
      <c r="G48" s="227">
        <v>5</v>
      </c>
      <c r="H48" s="227">
        <v>6</v>
      </c>
      <c r="I48" s="227">
        <v>7</v>
      </c>
      <c r="J48" s="228"/>
      <c r="K48" s="228"/>
      <c r="L48" s="228"/>
      <c r="M48" s="228"/>
      <c r="N48" s="228"/>
      <c r="O48" s="229"/>
      <c r="P48" s="229"/>
    </row>
    <row r="49" spans="1:14" ht="33.75" customHeight="1">
      <c r="A49" s="185">
        <v>1</v>
      </c>
      <c r="B49" s="226">
        <f>B23</f>
        <v>1511060</v>
      </c>
      <c r="C49" s="277" t="str">
        <f>C23</f>
        <v>0910</v>
      </c>
      <c r="D49" s="295" t="s">
        <v>219</v>
      </c>
      <c r="E49" s="296"/>
      <c r="F49" s="297"/>
      <c r="G49" s="192">
        <f>E25</f>
        <v>983.684</v>
      </c>
      <c r="H49" s="192"/>
      <c r="I49" s="192">
        <f>G49</f>
        <v>983.684</v>
      </c>
      <c r="J49" s="193"/>
      <c r="K49" s="193"/>
      <c r="L49" s="193"/>
      <c r="M49" s="193"/>
      <c r="N49" s="193"/>
    </row>
    <row r="50" spans="1:14" ht="48.75" customHeight="1">
      <c r="A50" s="185"/>
      <c r="B50" s="226"/>
      <c r="C50" s="226"/>
      <c r="D50" s="295" t="s">
        <v>220</v>
      </c>
      <c r="E50" s="296"/>
      <c r="F50" s="297"/>
      <c r="G50" s="192"/>
      <c r="H50" s="192"/>
      <c r="I50" s="192"/>
      <c r="J50" s="193"/>
      <c r="K50" s="193"/>
      <c r="L50" s="193"/>
      <c r="M50" s="193"/>
      <c r="N50" s="193"/>
    </row>
    <row r="51" spans="1:14" ht="15.75">
      <c r="A51" s="185"/>
      <c r="B51" s="226"/>
      <c r="C51" s="226"/>
      <c r="D51" s="328" t="s">
        <v>217</v>
      </c>
      <c r="E51" s="329"/>
      <c r="F51" s="330"/>
      <c r="G51" s="192">
        <f>G49</f>
        <v>983.684</v>
      </c>
      <c r="H51" s="192"/>
      <c r="I51" s="192">
        <f>I49</f>
        <v>983.684</v>
      </c>
      <c r="J51" s="193"/>
      <c r="K51" s="193"/>
      <c r="L51" s="193"/>
      <c r="M51" s="193"/>
      <c r="N51" s="193"/>
    </row>
    <row r="52" spans="1:14" ht="12.75" customHeight="1">
      <c r="A52" s="187"/>
      <c r="B52" s="194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</row>
    <row r="53" spans="1:14" ht="15.75" customHeight="1">
      <c r="A53" s="163" t="s">
        <v>156</v>
      </c>
      <c r="B53" s="161" t="s">
        <v>197</v>
      </c>
      <c r="J53" s="193"/>
      <c r="K53" s="193"/>
      <c r="L53" s="193"/>
      <c r="M53" s="193"/>
      <c r="N53" s="193"/>
    </row>
    <row r="54" spans="2:9" ht="15.75">
      <c r="B54" s="195"/>
      <c r="C54" s="195"/>
      <c r="D54" s="195"/>
      <c r="E54" s="195"/>
      <c r="F54" s="195"/>
      <c r="G54" s="195"/>
      <c r="H54" s="160" t="s">
        <v>10</v>
      </c>
      <c r="I54" s="196"/>
    </row>
    <row r="55" spans="2:16" s="163" customFormat="1" ht="42" customHeight="1">
      <c r="B55" s="294" t="s">
        <v>218</v>
      </c>
      <c r="C55" s="294"/>
      <c r="D55" s="294"/>
      <c r="E55" s="226" t="s">
        <v>212</v>
      </c>
      <c r="F55" s="179" t="s">
        <v>32</v>
      </c>
      <c r="G55" s="179" t="s">
        <v>192</v>
      </c>
      <c r="H55" s="179" t="s">
        <v>11</v>
      </c>
      <c r="I55" s="327"/>
      <c r="J55" s="327"/>
      <c r="K55" s="327"/>
      <c r="L55" s="197"/>
      <c r="M55" s="197"/>
      <c r="N55" s="197"/>
      <c r="O55" s="197"/>
      <c r="P55" s="197"/>
    </row>
    <row r="56" spans="2:16" s="163" customFormat="1" ht="17.25" customHeight="1">
      <c r="B56" s="295"/>
      <c r="C56" s="296"/>
      <c r="D56" s="297"/>
      <c r="E56" s="226">
        <f>B23</f>
        <v>1511060</v>
      </c>
      <c r="F56" s="198">
        <f>E25</f>
        <v>983.684</v>
      </c>
      <c r="G56" s="185"/>
      <c r="H56" s="198">
        <f>F56</f>
        <v>983.684</v>
      </c>
      <c r="I56" s="187"/>
      <c r="J56" s="187"/>
      <c r="K56" s="199"/>
      <c r="L56" s="200"/>
      <c r="M56" s="200"/>
      <c r="N56" s="200"/>
      <c r="O56" s="200"/>
      <c r="P56" s="197"/>
    </row>
    <row r="57" spans="2:16" ht="15.75"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201"/>
    </row>
    <row r="58" spans="1:16" s="165" customFormat="1" ht="15.75" hidden="1">
      <c r="A58" s="197"/>
      <c r="B58" s="293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</row>
    <row r="59" spans="1:16" s="165" customFormat="1" ht="15.75" hidden="1">
      <c r="A59" s="197"/>
      <c r="B59" s="293"/>
      <c r="C59" s="293"/>
      <c r="D59" s="191"/>
      <c r="E59" s="191"/>
      <c r="F59" s="293"/>
      <c r="G59" s="191"/>
      <c r="H59" s="191"/>
      <c r="I59" s="293"/>
      <c r="J59" s="191"/>
      <c r="K59" s="191"/>
      <c r="L59" s="293"/>
      <c r="M59" s="191"/>
      <c r="N59" s="191"/>
      <c r="O59" s="293"/>
      <c r="P59" s="293"/>
    </row>
    <row r="60" spans="1:16" s="165" customFormat="1" ht="15.75" hidden="1">
      <c r="A60" s="197"/>
      <c r="B60" s="293"/>
      <c r="C60" s="293"/>
      <c r="D60" s="191"/>
      <c r="E60" s="191"/>
      <c r="F60" s="293"/>
      <c r="G60" s="191"/>
      <c r="H60" s="191"/>
      <c r="I60" s="293"/>
      <c r="J60" s="191"/>
      <c r="K60" s="191"/>
      <c r="L60" s="293"/>
      <c r="M60" s="191"/>
      <c r="N60" s="191"/>
      <c r="O60" s="293"/>
      <c r="P60" s="293"/>
    </row>
    <row r="61" spans="1:16" s="165" customFormat="1" ht="30.75" customHeight="1" hidden="1">
      <c r="A61" s="197"/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334"/>
      <c r="P61" s="334"/>
    </row>
    <row r="62" spans="1:16" s="165" customFormat="1" ht="15.75" hidden="1">
      <c r="A62" s="197"/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334"/>
      <c r="P62" s="334"/>
    </row>
    <row r="63" spans="1:16" s="165" customFormat="1" ht="15.75" hidden="1">
      <c r="A63" s="197"/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334"/>
      <c r="P63" s="334"/>
    </row>
    <row r="64" spans="1:16" s="165" customFormat="1" ht="15.75" hidden="1">
      <c r="A64" s="197"/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334"/>
      <c r="P64" s="334"/>
    </row>
    <row r="65" spans="1:16" s="165" customFormat="1" ht="15.75" hidden="1">
      <c r="A65" s="197"/>
      <c r="B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334"/>
      <c r="P65" s="334"/>
    </row>
    <row r="66" spans="1:16" s="165" customFormat="1" ht="15.75" hidden="1">
      <c r="A66" s="197"/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</row>
    <row r="67" ht="15.75" hidden="1">
      <c r="B67" s="169"/>
    </row>
    <row r="68" ht="15.75" hidden="1">
      <c r="B68" s="169"/>
    </row>
    <row r="69" spans="1:2" ht="18.75">
      <c r="A69" s="163" t="s">
        <v>191</v>
      </c>
      <c r="B69" s="159" t="s">
        <v>221</v>
      </c>
    </row>
    <row r="70" ht="18.75" hidden="1">
      <c r="B70" s="159"/>
    </row>
    <row r="71" spans="2:8" ht="18.75">
      <c r="B71" s="159"/>
      <c r="H71" s="160" t="s">
        <v>10</v>
      </c>
    </row>
    <row r="72" spans="1:17" ht="15" customHeight="1">
      <c r="A72" s="294" t="s">
        <v>9</v>
      </c>
      <c r="B72" s="309" t="s">
        <v>212</v>
      </c>
      <c r="C72" s="300" t="s">
        <v>222</v>
      </c>
      <c r="D72" s="300" t="s">
        <v>133</v>
      </c>
      <c r="E72" s="300" t="s">
        <v>134</v>
      </c>
      <c r="F72" s="300"/>
      <c r="G72" s="300" t="s">
        <v>223</v>
      </c>
      <c r="H72" s="300"/>
      <c r="I72" s="293"/>
      <c r="J72" s="293"/>
      <c r="K72" s="293"/>
      <c r="L72" s="293"/>
      <c r="M72" s="293"/>
      <c r="N72" s="293"/>
      <c r="O72" s="293"/>
      <c r="P72" s="293"/>
      <c r="Q72" s="293"/>
    </row>
    <row r="73" spans="1:17" ht="13.5" customHeight="1">
      <c r="A73" s="294"/>
      <c r="B73" s="310"/>
      <c r="C73" s="300"/>
      <c r="D73" s="300"/>
      <c r="E73" s="300"/>
      <c r="F73" s="300"/>
      <c r="G73" s="300"/>
      <c r="H73" s="300"/>
      <c r="I73" s="293"/>
      <c r="J73" s="293"/>
      <c r="K73" s="293"/>
      <c r="L73" s="293"/>
      <c r="M73" s="293"/>
      <c r="N73" s="293"/>
      <c r="O73" s="293"/>
      <c r="P73" s="293"/>
      <c r="Q73" s="293"/>
    </row>
    <row r="74" spans="1:17" ht="15.75" hidden="1">
      <c r="A74" s="294"/>
      <c r="B74" s="179"/>
      <c r="C74" s="300"/>
      <c r="D74" s="300"/>
      <c r="E74" s="300"/>
      <c r="F74" s="300"/>
      <c r="G74" s="300"/>
      <c r="H74" s="300"/>
      <c r="I74" s="293"/>
      <c r="J74" s="293"/>
      <c r="K74" s="293"/>
      <c r="L74" s="191"/>
      <c r="M74" s="191"/>
      <c r="N74" s="191"/>
      <c r="O74" s="191"/>
      <c r="P74" s="191"/>
      <c r="Q74" s="191"/>
    </row>
    <row r="75" spans="1:17" ht="15.75" hidden="1">
      <c r="A75" s="294"/>
      <c r="B75" s="179"/>
      <c r="C75" s="300"/>
      <c r="D75" s="300"/>
      <c r="E75" s="300"/>
      <c r="F75" s="300"/>
      <c r="G75" s="300"/>
      <c r="H75" s="300"/>
      <c r="I75" s="293"/>
      <c r="J75" s="293"/>
      <c r="K75" s="293"/>
      <c r="L75" s="191"/>
      <c r="M75" s="191"/>
      <c r="N75" s="191"/>
      <c r="O75" s="191"/>
      <c r="P75" s="191"/>
      <c r="Q75" s="191"/>
    </row>
    <row r="76" spans="1:17" ht="15.75" hidden="1">
      <c r="A76" s="294"/>
      <c r="B76" s="179"/>
      <c r="C76" s="300"/>
      <c r="D76" s="300"/>
      <c r="E76" s="300"/>
      <c r="F76" s="300"/>
      <c r="G76" s="300"/>
      <c r="H76" s="300"/>
      <c r="I76" s="293"/>
      <c r="J76" s="293"/>
      <c r="K76" s="293"/>
      <c r="L76" s="204"/>
      <c r="M76" s="204"/>
      <c r="N76" s="191"/>
      <c r="O76" s="204"/>
      <c r="P76" s="204"/>
      <c r="Q76" s="191"/>
    </row>
    <row r="77" spans="1:17" s="208" customFormat="1" ht="16.5" thickBot="1">
      <c r="A77" s="205">
        <v>1</v>
      </c>
      <c r="B77" s="311">
        <f>B23</f>
        <v>1511060</v>
      </c>
      <c r="C77" s="232" t="s">
        <v>14</v>
      </c>
      <c r="D77" s="206"/>
      <c r="E77" s="317"/>
      <c r="F77" s="317"/>
      <c r="G77" s="316">
        <f>G78+G79+G80</f>
        <v>983.6800000000001</v>
      </c>
      <c r="H77" s="317"/>
      <c r="I77" s="238"/>
      <c r="J77" s="335"/>
      <c r="K77" s="335"/>
      <c r="L77" s="207"/>
      <c r="M77" s="207"/>
      <c r="N77" s="207"/>
      <c r="O77" s="207"/>
      <c r="P77" s="207"/>
      <c r="Q77" s="207"/>
    </row>
    <row r="78" spans="1:17" s="208" customFormat="1" ht="22.5" customHeight="1" thickBot="1">
      <c r="A78" s="205"/>
      <c r="B78" s="312"/>
      <c r="C78" s="259" t="s">
        <v>258</v>
      </c>
      <c r="D78" s="209" t="s">
        <v>205</v>
      </c>
      <c r="E78" s="286" t="s">
        <v>206</v>
      </c>
      <c r="F78" s="286"/>
      <c r="G78" s="299">
        <v>217.63</v>
      </c>
      <c r="H78" s="299"/>
      <c r="I78" s="238"/>
      <c r="J78" s="298"/>
      <c r="K78" s="298"/>
      <c r="L78" s="207"/>
      <c r="M78" s="207"/>
      <c r="N78" s="207"/>
      <c r="O78" s="207"/>
      <c r="P78" s="207"/>
      <c r="Q78" s="207"/>
    </row>
    <row r="79" spans="1:17" s="208" customFormat="1" ht="15.75">
      <c r="A79" s="205"/>
      <c r="B79" s="312"/>
      <c r="C79" s="233" t="s">
        <v>260</v>
      </c>
      <c r="D79" s="209" t="s">
        <v>205</v>
      </c>
      <c r="E79" s="286" t="s">
        <v>206</v>
      </c>
      <c r="F79" s="286"/>
      <c r="G79" s="299">
        <v>738.21</v>
      </c>
      <c r="H79" s="299"/>
      <c r="I79" s="238"/>
      <c r="J79" s="298"/>
      <c r="K79" s="298"/>
      <c r="L79" s="207"/>
      <c r="M79" s="207"/>
      <c r="N79" s="207"/>
      <c r="O79" s="207"/>
      <c r="P79" s="207"/>
      <c r="Q79" s="207"/>
    </row>
    <row r="80" spans="1:17" s="208" customFormat="1" ht="15.75">
      <c r="A80" s="205"/>
      <c r="B80" s="312"/>
      <c r="C80" s="233" t="s">
        <v>261</v>
      </c>
      <c r="D80" s="209" t="s">
        <v>205</v>
      </c>
      <c r="E80" s="286" t="s">
        <v>206</v>
      </c>
      <c r="F80" s="286"/>
      <c r="G80" s="299">
        <v>27.84</v>
      </c>
      <c r="H80" s="299"/>
      <c r="I80" s="238"/>
      <c r="J80" s="298"/>
      <c r="K80" s="298"/>
      <c r="L80" s="207"/>
      <c r="M80" s="207"/>
      <c r="N80" s="207"/>
      <c r="O80" s="207"/>
      <c r="P80" s="207"/>
      <c r="Q80" s="207"/>
    </row>
    <row r="81" spans="1:17" s="208" customFormat="1" ht="15.75" hidden="1">
      <c r="A81" s="205"/>
      <c r="B81" s="312"/>
      <c r="C81" s="234"/>
      <c r="D81" s="209"/>
      <c r="E81" s="286"/>
      <c r="F81" s="286"/>
      <c r="G81" s="299"/>
      <c r="H81" s="299"/>
      <c r="I81" s="238"/>
      <c r="J81" s="298"/>
      <c r="K81" s="298"/>
      <c r="L81" s="207"/>
      <c r="M81" s="207"/>
      <c r="N81" s="207"/>
      <c r="O81" s="207"/>
      <c r="P81" s="207"/>
      <c r="Q81" s="207"/>
    </row>
    <row r="82" spans="1:17" s="208" customFormat="1" ht="15.75" hidden="1">
      <c r="A82" s="205"/>
      <c r="B82" s="312"/>
      <c r="C82" s="234"/>
      <c r="D82" s="209"/>
      <c r="E82" s="286"/>
      <c r="F82" s="286"/>
      <c r="G82" s="299"/>
      <c r="H82" s="299"/>
      <c r="I82" s="238"/>
      <c r="J82" s="298"/>
      <c r="K82" s="298"/>
      <c r="L82" s="207"/>
      <c r="M82" s="207"/>
      <c r="N82" s="207"/>
      <c r="O82" s="207"/>
      <c r="P82" s="207"/>
      <c r="Q82" s="207"/>
    </row>
    <row r="83" spans="1:17" s="208" customFormat="1" ht="15.75" hidden="1">
      <c r="A83" s="205"/>
      <c r="B83" s="312"/>
      <c r="C83" s="234"/>
      <c r="D83" s="209"/>
      <c r="E83" s="286"/>
      <c r="F83" s="286"/>
      <c r="G83" s="299"/>
      <c r="H83" s="299"/>
      <c r="I83" s="238"/>
      <c r="J83" s="298"/>
      <c r="K83" s="298"/>
      <c r="L83" s="207"/>
      <c r="M83" s="207"/>
      <c r="N83" s="207"/>
      <c r="O83" s="207"/>
      <c r="P83" s="207"/>
      <c r="Q83" s="207"/>
    </row>
    <row r="84" spans="1:17" s="208" customFormat="1" ht="15.75" hidden="1">
      <c r="A84" s="205"/>
      <c r="B84" s="312"/>
      <c r="C84" s="234"/>
      <c r="D84" s="209"/>
      <c r="E84" s="286"/>
      <c r="F84" s="286"/>
      <c r="G84" s="299"/>
      <c r="H84" s="299"/>
      <c r="I84" s="238"/>
      <c r="J84" s="298"/>
      <c r="K84" s="298"/>
      <c r="L84" s="207"/>
      <c r="M84" s="207"/>
      <c r="N84" s="207"/>
      <c r="O84" s="207"/>
      <c r="P84" s="207"/>
      <c r="Q84" s="207"/>
    </row>
    <row r="85" spans="1:17" s="208" customFormat="1" ht="15.75" hidden="1">
      <c r="A85" s="205"/>
      <c r="B85" s="312"/>
      <c r="C85" s="235"/>
      <c r="D85" s="209"/>
      <c r="E85" s="286"/>
      <c r="F85" s="286"/>
      <c r="G85" s="299"/>
      <c r="H85" s="299"/>
      <c r="I85" s="238"/>
      <c r="J85" s="298"/>
      <c r="K85" s="298"/>
      <c r="L85" s="207"/>
      <c r="M85" s="207"/>
      <c r="N85" s="207"/>
      <c r="O85" s="207"/>
      <c r="P85" s="207"/>
      <c r="Q85" s="207"/>
    </row>
    <row r="86" spans="1:17" s="208" customFormat="1" ht="16.5" thickBot="1">
      <c r="A86" s="205">
        <v>2</v>
      </c>
      <c r="B86" s="312"/>
      <c r="C86" s="232" t="s">
        <v>15</v>
      </c>
      <c r="D86" s="206"/>
      <c r="E86" s="315"/>
      <c r="F86" s="315"/>
      <c r="G86" s="317"/>
      <c r="H86" s="317"/>
      <c r="I86" s="207"/>
      <c r="J86" s="335"/>
      <c r="K86" s="335"/>
      <c r="L86" s="207"/>
      <c r="M86" s="207"/>
      <c r="N86" s="207"/>
      <c r="O86" s="207"/>
      <c r="P86" s="207"/>
      <c r="Q86" s="207"/>
    </row>
    <row r="87" spans="1:17" ht="15.75" customHeight="1" thickBot="1">
      <c r="A87" s="185"/>
      <c r="B87" s="312"/>
      <c r="C87" s="259" t="s">
        <v>262</v>
      </c>
      <c r="D87" s="210" t="s">
        <v>175</v>
      </c>
      <c r="E87" s="286" t="s">
        <v>206</v>
      </c>
      <c r="F87" s="286"/>
      <c r="G87" s="300">
        <v>8</v>
      </c>
      <c r="H87" s="300"/>
      <c r="I87" s="211"/>
      <c r="J87" s="293"/>
      <c r="K87" s="293"/>
      <c r="L87" s="211"/>
      <c r="M87" s="211"/>
      <c r="N87" s="211"/>
      <c r="O87" s="211"/>
      <c r="P87" s="211"/>
      <c r="Q87" s="211"/>
    </row>
    <row r="88" spans="1:17" ht="15.75">
      <c r="A88" s="185"/>
      <c r="B88" s="312"/>
      <c r="C88" s="262" t="s">
        <v>263</v>
      </c>
      <c r="D88" s="210" t="s">
        <v>175</v>
      </c>
      <c r="E88" s="286" t="s">
        <v>206</v>
      </c>
      <c r="F88" s="286"/>
      <c r="G88" s="300">
        <v>17</v>
      </c>
      <c r="H88" s="300"/>
      <c r="I88" s="211"/>
      <c r="J88" s="293"/>
      <c r="K88" s="293"/>
      <c r="L88" s="211"/>
      <c r="M88" s="211"/>
      <c r="N88" s="211"/>
      <c r="O88" s="211"/>
      <c r="P88" s="211"/>
      <c r="Q88" s="211"/>
    </row>
    <row r="89" spans="1:17" ht="15.75" hidden="1">
      <c r="A89" s="185"/>
      <c r="B89" s="312"/>
      <c r="C89" s="262"/>
      <c r="D89" s="210" t="s">
        <v>175</v>
      </c>
      <c r="E89" s="286" t="s">
        <v>206</v>
      </c>
      <c r="F89" s="286"/>
      <c r="G89" s="300"/>
      <c r="H89" s="300"/>
      <c r="I89" s="211"/>
      <c r="J89" s="293"/>
      <c r="K89" s="293"/>
      <c r="L89" s="211"/>
      <c r="M89" s="211"/>
      <c r="N89" s="211"/>
      <c r="O89" s="211"/>
      <c r="P89" s="211"/>
      <c r="Q89" s="211"/>
    </row>
    <row r="90" spans="1:18" s="213" customFormat="1" ht="15.75" hidden="1">
      <c r="A90" s="185"/>
      <c r="B90" s="312"/>
      <c r="C90" s="234"/>
      <c r="D90" s="210"/>
      <c r="E90" s="286"/>
      <c r="F90" s="286"/>
      <c r="G90" s="300"/>
      <c r="H90" s="300"/>
      <c r="I90" s="211"/>
      <c r="J90" s="293"/>
      <c r="K90" s="293"/>
      <c r="L90" s="211"/>
      <c r="M90" s="211"/>
      <c r="N90" s="211"/>
      <c r="O90" s="211"/>
      <c r="P90" s="211"/>
      <c r="Q90" s="211"/>
      <c r="R90" s="212"/>
    </row>
    <row r="91" spans="1:18" s="213" customFormat="1" ht="15.75" hidden="1">
      <c r="A91" s="185"/>
      <c r="B91" s="312"/>
      <c r="C91" s="234"/>
      <c r="D91" s="210"/>
      <c r="E91" s="286"/>
      <c r="F91" s="286"/>
      <c r="G91" s="300"/>
      <c r="H91" s="300"/>
      <c r="I91" s="211"/>
      <c r="J91" s="293"/>
      <c r="K91" s="293"/>
      <c r="L91" s="211"/>
      <c r="M91" s="211"/>
      <c r="N91" s="211"/>
      <c r="O91" s="211"/>
      <c r="P91" s="211"/>
      <c r="Q91" s="211"/>
      <c r="R91" s="212"/>
    </row>
    <row r="92" spans="1:18" s="213" customFormat="1" ht="15.75" hidden="1">
      <c r="A92" s="185"/>
      <c r="B92" s="312"/>
      <c r="C92" s="234"/>
      <c r="D92" s="210"/>
      <c r="E92" s="286"/>
      <c r="F92" s="286"/>
      <c r="G92" s="300"/>
      <c r="H92" s="300"/>
      <c r="I92" s="211"/>
      <c r="J92" s="293"/>
      <c r="K92" s="293"/>
      <c r="L92" s="211"/>
      <c r="M92" s="211"/>
      <c r="N92" s="211"/>
      <c r="O92" s="211"/>
      <c r="P92" s="211"/>
      <c r="Q92" s="211"/>
      <c r="R92" s="212"/>
    </row>
    <row r="93" spans="1:18" s="213" customFormat="1" ht="15.75" hidden="1">
      <c r="A93" s="185"/>
      <c r="B93" s="312"/>
      <c r="C93" s="234"/>
      <c r="D93" s="210"/>
      <c r="E93" s="286"/>
      <c r="F93" s="286"/>
      <c r="G93" s="300"/>
      <c r="H93" s="300"/>
      <c r="I93" s="211"/>
      <c r="J93" s="293"/>
      <c r="K93" s="293"/>
      <c r="L93" s="211"/>
      <c r="M93" s="211"/>
      <c r="N93" s="211"/>
      <c r="O93" s="211"/>
      <c r="P93" s="211"/>
      <c r="Q93" s="211"/>
      <c r="R93" s="212"/>
    </row>
    <row r="94" spans="1:18" s="213" customFormat="1" ht="15.75" hidden="1">
      <c r="A94" s="185"/>
      <c r="B94" s="312"/>
      <c r="C94" s="235"/>
      <c r="D94" s="210"/>
      <c r="E94" s="286"/>
      <c r="F94" s="286"/>
      <c r="G94" s="300"/>
      <c r="H94" s="300"/>
      <c r="I94" s="211"/>
      <c r="J94" s="293"/>
      <c r="K94" s="293"/>
      <c r="L94" s="211"/>
      <c r="M94" s="211"/>
      <c r="N94" s="211"/>
      <c r="O94" s="211"/>
      <c r="P94" s="211"/>
      <c r="Q94" s="211"/>
      <c r="R94" s="212"/>
    </row>
    <row r="95" spans="1:17" ht="15.75">
      <c r="A95" s="185">
        <v>3</v>
      </c>
      <c r="B95" s="312"/>
      <c r="C95" s="266" t="s">
        <v>194</v>
      </c>
      <c r="D95" s="209"/>
      <c r="E95" s="286"/>
      <c r="F95" s="286"/>
      <c r="G95" s="299"/>
      <c r="H95" s="299"/>
      <c r="I95" s="214"/>
      <c r="J95" s="298"/>
      <c r="K95" s="298"/>
      <c r="L95" s="214"/>
      <c r="M95" s="211"/>
      <c r="N95" s="214"/>
      <c r="O95" s="214"/>
      <c r="P95" s="211"/>
      <c r="Q95" s="214"/>
    </row>
    <row r="96" spans="1:17" ht="22.5">
      <c r="A96" s="185"/>
      <c r="B96" s="313"/>
      <c r="C96" s="267" t="s">
        <v>264</v>
      </c>
      <c r="D96" s="265" t="s">
        <v>255</v>
      </c>
      <c r="E96" s="286" t="s">
        <v>206</v>
      </c>
      <c r="F96" s="286"/>
      <c r="G96" s="280">
        <v>2267</v>
      </c>
      <c r="H96" s="281"/>
      <c r="I96" s="214"/>
      <c r="J96" s="261"/>
      <c r="K96" s="261"/>
      <c r="L96" s="214"/>
      <c r="M96" s="211"/>
      <c r="N96" s="214"/>
      <c r="O96" s="214"/>
      <c r="P96" s="211"/>
      <c r="Q96" s="214"/>
    </row>
    <row r="97" spans="1:17" ht="15.75">
      <c r="A97" s="185"/>
      <c r="B97" s="312"/>
      <c r="C97" s="263" t="s">
        <v>265</v>
      </c>
      <c r="D97" s="209" t="s">
        <v>255</v>
      </c>
      <c r="E97" s="286" t="s">
        <v>206</v>
      </c>
      <c r="F97" s="286"/>
      <c r="G97" s="280">
        <v>3618</v>
      </c>
      <c r="H97" s="274"/>
      <c r="I97" s="214"/>
      <c r="J97" s="261"/>
      <c r="K97" s="261"/>
      <c r="L97" s="214"/>
      <c r="M97" s="211"/>
      <c r="N97" s="214"/>
      <c r="O97" s="214"/>
      <c r="P97" s="211"/>
      <c r="Q97" s="214"/>
    </row>
    <row r="98" spans="1:17" ht="19.5" customHeight="1" hidden="1" thickBot="1">
      <c r="A98" s="185"/>
      <c r="B98" s="312"/>
      <c r="C98" s="264"/>
      <c r="D98" s="209" t="s">
        <v>255</v>
      </c>
      <c r="E98" s="286" t="s">
        <v>206</v>
      </c>
      <c r="F98" s="286"/>
      <c r="G98" s="299"/>
      <c r="H98" s="299"/>
      <c r="I98" s="214"/>
      <c r="J98" s="298"/>
      <c r="K98" s="298"/>
      <c r="L98" s="214"/>
      <c r="M98" s="211"/>
      <c r="N98" s="214"/>
      <c r="O98" s="214"/>
      <c r="P98" s="211"/>
      <c r="Q98" s="214"/>
    </row>
    <row r="99" spans="1:17" ht="16.5" thickBot="1">
      <c r="A99" s="185">
        <v>4</v>
      </c>
      <c r="B99" s="312"/>
      <c r="C99" s="236" t="s">
        <v>16</v>
      </c>
      <c r="D99" s="209"/>
      <c r="E99" s="286"/>
      <c r="F99" s="286"/>
      <c r="G99" s="300"/>
      <c r="H99" s="300"/>
      <c r="I99" s="191"/>
      <c r="J99" s="293"/>
      <c r="K99" s="293"/>
      <c r="L99" s="191"/>
      <c r="M99" s="191"/>
      <c r="N99" s="191"/>
      <c r="O99" s="191"/>
      <c r="P99" s="191"/>
      <c r="Q99" s="191"/>
    </row>
    <row r="100" spans="1:17" ht="16.5" thickBot="1">
      <c r="A100" s="185"/>
      <c r="B100" s="314"/>
      <c r="C100" s="237" t="s">
        <v>207</v>
      </c>
      <c r="D100" s="209" t="s">
        <v>176</v>
      </c>
      <c r="E100" s="286"/>
      <c r="F100" s="286"/>
      <c r="G100" s="300">
        <v>100</v>
      </c>
      <c r="H100" s="300"/>
      <c r="I100" s="191"/>
      <c r="J100" s="293"/>
      <c r="K100" s="293"/>
      <c r="L100" s="191"/>
      <c r="M100" s="191"/>
      <c r="N100" s="191"/>
      <c r="O100" s="191"/>
      <c r="P100" s="191"/>
      <c r="Q100" s="191"/>
    </row>
    <row r="101" spans="1:16" ht="28.5" hidden="1">
      <c r="A101" s="185"/>
      <c r="B101" s="206" t="s">
        <v>18</v>
      </c>
      <c r="C101" s="209"/>
      <c r="D101" s="209"/>
      <c r="E101" s="190"/>
      <c r="F101" s="190"/>
      <c r="G101" s="190"/>
      <c r="H101" s="215"/>
      <c r="I101" s="215"/>
      <c r="J101" s="216"/>
      <c r="K101" s="191"/>
      <c r="L101" s="191"/>
      <c r="M101" s="191"/>
      <c r="N101" s="191"/>
      <c r="O101" s="191"/>
      <c r="P101" s="191"/>
    </row>
    <row r="102" spans="1:16" ht="16.5" hidden="1" thickBot="1">
      <c r="A102" s="217"/>
      <c r="B102" s="218"/>
      <c r="C102" s="219"/>
      <c r="D102" s="219"/>
      <c r="E102" s="220"/>
      <c r="F102" s="220"/>
      <c r="G102" s="220"/>
      <c r="H102" s="220"/>
      <c r="I102" s="220"/>
      <c r="J102" s="221"/>
      <c r="K102" s="191"/>
      <c r="L102" s="191"/>
      <c r="M102" s="191"/>
      <c r="N102" s="191"/>
      <c r="O102" s="191"/>
      <c r="P102" s="191"/>
    </row>
    <row r="103" spans="1:13" ht="15.75">
      <c r="A103" s="197"/>
      <c r="B103" s="223"/>
      <c r="C103" s="223"/>
      <c r="D103" s="223"/>
      <c r="E103" s="222"/>
      <c r="F103" s="222"/>
      <c r="G103" s="222"/>
      <c r="H103" s="222"/>
      <c r="I103" s="222"/>
      <c r="J103" s="222"/>
      <c r="K103" s="222"/>
      <c r="L103" s="222"/>
      <c r="M103" s="222"/>
    </row>
    <row r="104" spans="1:4" s="3" customFormat="1" ht="18.75">
      <c r="A104" s="6" t="s">
        <v>193</v>
      </c>
      <c r="B104" s="159" t="s">
        <v>231</v>
      </c>
      <c r="C104" s="160"/>
      <c r="D104" s="160"/>
    </row>
    <row r="105" s="3" customFormat="1" ht="16.5" thickBot="1">
      <c r="B105" s="239" t="s">
        <v>10</v>
      </c>
    </row>
    <row r="106" spans="2:14" s="3" customFormat="1" ht="15" customHeight="1">
      <c r="B106" s="268" t="s">
        <v>19</v>
      </c>
      <c r="C106" s="275" t="s">
        <v>20</v>
      </c>
      <c r="D106" s="275" t="s">
        <v>212</v>
      </c>
      <c r="E106" s="269" t="s">
        <v>21</v>
      </c>
      <c r="F106" s="270"/>
      <c r="G106" s="271"/>
      <c r="H106" s="269" t="s">
        <v>236</v>
      </c>
      <c r="I106" s="270"/>
      <c r="J106" s="271"/>
      <c r="K106" s="269" t="s">
        <v>237</v>
      </c>
      <c r="L106" s="270"/>
      <c r="M106" s="271"/>
      <c r="N106" s="290" t="s">
        <v>224</v>
      </c>
    </row>
    <row r="107" spans="2:14" s="3" customFormat="1" ht="15.75" thickBot="1">
      <c r="B107" s="282"/>
      <c r="C107" s="272"/>
      <c r="D107" s="272"/>
      <c r="E107" s="287" t="s">
        <v>235</v>
      </c>
      <c r="F107" s="288"/>
      <c r="G107" s="289"/>
      <c r="H107" s="287"/>
      <c r="I107" s="288"/>
      <c r="J107" s="289"/>
      <c r="K107" s="287"/>
      <c r="L107" s="288"/>
      <c r="M107" s="289"/>
      <c r="N107" s="291"/>
    </row>
    <row r="108" spans="2:14" s="3" customFormat="1" ht="15">
      <c r="B108" s="282"/>
      <c r="C108" s="272"/>
      <c r="D108" s="272"/>
      <c r="E108" s="240" t="s">
        <v>225</v>
      </c>
      <c r="F108" s="241" t="s">
        <v>226</v>
      </c>
      <c r="G108" s="284" t="s">
        <v>11</v>
      </c>
      <c r="H108" s="242" t="s">
        <v>225</v>
      </c>
      <c r="I108" s="242" t="s">
        <v>226</v>
      </c>
      <c r="J108" s="284" t="s">
        <v>11</v>
      </c>
      <c r="K108" s="242" t="s">
        <v>225</v>
      </c>
      <c r="L108" s="242" t="s">
        <v>226</v>
      </c>
      <c r="M108" s="284" t="s">
        <v>11</v>
      </c>
      <c r="N108" s="291"/>
    </row>
    <row r="109" spans="2:14" s="3" customFormat="1" ht="25.5" customHeight="1" thickBot="1">
      <c r="B109" s="283"/>
      <c r="C109" s="273"/>
      <c r="D109" s="273"/>
      <c r="E109" s="243" t="s">
        <v>227</v>
      </c>
      <c r="F109" s="244" t="s">
        <v>228</v>
      </c>
      <c r="G109" s="285"/>
      <c r="H109" s="244" t="s">
        <v>227</v>
      </c>
      <c r="I109" s="244" t="s">
        <v>228</v>
      </c>
      <c r="J109" s="285"/>
      <c r="K109" s="244" t="s">
        <v>227</v>
      </c>
      <c r="L109" s="244" t="s">
        <v>228</v>
      </c>
      <c r="M109" s="285"/>
      <c r="N109" s="292"/>
    </row>
    <row r="110" spans="2:14" s="3" customFormat="1" ht="15.75" thickBot="1">
      <c r="B110" s="245">
        <v>1</v>
      </c>
      <c r="C110" s="246">
        <v>2</v>
      </c>
      <c r="D110" s="246">
        <v>3</v>
      </c>
      <c r="E110" s="246">
        <v>4</v>
      </c>
      <c r="F110" s="246">
        <v>5</v>
      </c>
      <c r="G110" s="246">
        <v>6</v>
      </c>
      <c r="H110" s="246">
        <v>7</v>
      </c>
      <c r="I110" s="246">
        <v>8</v>
      </c>
      <c r="J110" s="246">
        <v>9</v>
      </c>
      <c r="K110" s="246">
        <v>10</v>
      </c>
      <c r="L110" s="246">
        <v>11</v>
      </c>
      <c r="M110" s="246">
        <v>12</v>
      </c>
      <c r="N110" s="246">
        <v>13</v>
      </c>
    </row>
    <row r="111" spans="2:14" s="3" customFormat="1" ht="29.25" customHeight="1" thickBot="1">
      <c r="B111" s="247"/>
      <c r="C111" s="4" t="s">
        <v>232</v>
      </c>
      <c r="D111" s="4"/>
      <c r="E111" s="246"/>
      <c r="F111" s="246"/>
      <c r="G111" s="248"/>
      <c r="H111" s="246"/>
      <c r="I111" s="246"/>
      <c r="J111" s="246"/>
      <c r="K111" s="246"/>
      <c r="L111" s="246"/>
      <c r="M111" s="246"/>
      <c r="N111" s="246"/>
    </row>
    <row r="112" spans="2:14" s="3" customFormat="1" ht="15.75" thickBot="1">
      <c r="B112" s="247"/>
      <c r="C112" s="248" t="s">
        <v>233</v>
      </c>
      <c r="D112" s="248"/>
      <c r="E112" s="246"/>
      <c r="F112" s="246"/>
      <c r="G112" s="248"/>
      <c r="H112" s="246"/>
      <c r="I112" s="246"/>
      <c r="J112" s="246"/>
      <c r="K112" s="246"/>
      <c r="L112" s="246"/>
      <c r="M112" s="246"/>
      <c r="N112" s="246"/>
    </row>
    <row r="113" spans="2:14" s="3" customFormat="1" ht="15.75" thickBot="1">
      <c r="B113" s="249"/>
      <c r="C113" s="248" t="s">
        <v>234</v>
      </c>
      <c r="D113" s="248"/>
      <c r="E113" s="246"/>
      <c r="F113" s="246"/>
      <c r="G113" s="248"/>
      <c r="H113" s="246"/>
      <c r="I113" s="246"/>
      <c r="J113" s="248"/>
      <c r="K113" s="246"/>
      <c r="L113" s="246"/>
      <c r="M113" s="248"/>
      <c r="N113" s="248"/>
    </row>
    <row r="114" spans="2:14" s="3" customFormat="1" ht="30.75" thickBot="1">
      <c r="B114" s="249"/>
      <c r="C114" s="248" t="s">
        <v>229</v>
      </c>
      <c r="D114" s="248"/>
      <c r="E114" s="246"/>
      <c r="F114" s="246"/>
      <c r="G114" s="246"/>
      <c r="H114" s="246"/>
      <c r="I114" s="246"/>
      <c r="J114" s="248"/>
      <c r="K114" s="246"/>
      <c r="L114" s="246"/>
      <c r="M114" s="248"/>
      <c r="N114" s="248"/>
    </row>
    <row r="115" spans="2:14" s="3" customFormat="1" ht="15.75" thickBot="1">
      <c r="B115" s="249"/>
      <c r="C115" s="248" t="s">
        <v>230</v>
      </c>
      <c r="D115" s="248"/>
      <c r="E115" s="246"/>
      <c r="F115" s="246"/>
      <c r="G115" s="248"/>
      <c r="H115" s="246"/>
      <c r="I115" s="246"/>
      <c r="J115" s="246"/>
      <c r="K115" s="246"/>
      <c r="L115" s="246"/>
      <c r="M115" s="246"/>
      <c r="N115" s="246"/>
    </row>
    <row r="116" spans="2:14" s="3" customFormat="1" ht="15">
      <c r="B116" s="253"/>
      <c r="C116" s="254"/>
      <c r="D116" s="254"/>
      <c r="E116" s="253"/>
      <c r="F116" s="253"/>
      <c r="G116" s="254"/>
      <c r="H116" s="253"/>
      <c r="I116" s="253"/>
      <c r="J116" s="253"/>
      <c r="K116" s="253"/>
      <c r="L116" s="253"/>
      <c r="M116" s="253"/>
      <c r="N116" s="253"/>
    </row>
    <row r="117" s="3" customFormat="1" ht="18.75">
      <c r="B117" s="250" t="s">
        <v>246</v>
      </c>
    </row>
    <row r="118" spans="2:9" s="3" customFormat="1" ht="18.75">
      <c r="B118" s="250" t="s">
        <v>249</v>
      </c>
      <c r="F118" s="250" t="s">
        <v>247</v>
      </c>
      <c r="I118" s="251" t="s">
        <v>195</v>
      </c>
    </row>
    <row r="119" s="3" customFormat="1" ht="15.75">
      <c r="B119" s="6" t="s">
        <v>250</v>
      </c>
    </row>
    <row r="120" s="3" customFormat="1" ht="15.75">
      <c r="B120" s="6"/>
    </row>
    <row r="121" s="3" customFormat="1" ht="18.75">
      <c r="B121" s="252" t="s">
        <v>31</v>
      </c>
    </row>
    <row r="122" spans="2:9" s="3" customFormat="1" ht="18.75">
      <c r="B122" s="251" t="s">
        <v>248</v>
      </c>
      <c r="F122" s="250" t="s">
        <v>247</v>
      </c>
      <c r="G122" s="251"/>
      <c r="I122" s="251" t="s">
        <v>113</v>
      </c>
    </row>
    <row r="123" s="3" customFormat="1" ht="15.75">
      <c r="B123" s="6" t="s">
        <v>251</v>
      </c>
    </row>
  </sheetData>
  <sheetProtection/>
  <mergeCells count="140">
    <mergeCell ref="B28:P28"/>
    <mergeCell ref="J80:K80"/>
    <mergeCell ref="J77:K77"/>
    <mergeCell ref="B34:L34"/>
    <mergeCell ref="O62:P62"/>
    <mergeCell ref="O63:P63"/>
    <mergeCell ref="O64:P64"/>
    <mergeCell ref="O65:P65"/>
    <mergeCell ref="N46:N47"/>
    <mergeCell ref="I72:I76"/>
    <mergeCell ref="J81:K81"/>
    <mergeCell ref="J84:K84"/>
    <mergeCell ref="J85:K85"/>
    <mergeCell ref="J87:K87"/>
    <mergeCell ref="J82:K82"/>
    <mergeCell ref="J83:K83"/>
    <mergeCell ref="J86:K86"/>
    <mergeCell ref="K46:K47"/>
    <mergeCell ref="J58:L58"/>
    <mergeCell ref="L72:N73"/>
    <mergeCell ref="M46:M47"/>
    <mergeCell ref="L46:L47"/>
    <mergeCell ref="I59:I60"/>
    <mergeCell ref="G58:I58"/>
    <mergeCell ref="O72:Q73"/>
    <mergeCell ref="J72:K76"/>
    <mergeCell ref="M58:P58"/>
    <mergeCell ref="O59:P60"/>
    <mergeCell ref="O61:P61"/>
    <mergeCell ref="L59:L60"/>
    <mergeCell ref="C72:C76"/>
    <mergeCell ref="A45:A47"/>
    <mergeCell ref="J79:K79"/>
    <mergeCell ref="A72:A76"/>
    <mergeCell ref="J78:K78"/>
    <mergeCell ref="I55:K55"/>
    <mergeCell ref="D51:F51"/>
    <mergeCell ref="D48:F48"/>
    <mergeCell ref="D49:F49"/>
    <mergeCell ref="C58:C60"/>
    <mergeCell ref="B58:B60"/>
    <mergeCell ref="J95:K95"/>
    <mergeCell ref="J99:K99"/>
    <mergeCell ref="E80:F80"/>
    <mergeCell ref="E81:F81"/>
    <mergeCell ref="E82:F82"/>
    <mergeCell ref="E83:F83"/>
    <mergeCell ref="E84:F84"/>
    <mergeCell ref="E85:F85"/>
    <mergeCell ref="D72:D76"/>
    <mergeCell ref="J90:K90"/>
    <mergeCell ref="G95:H95"/>
    <mergeCell ref="J91:K91"/>
    <mergeCell ref="J88:K88"/>
    <mergeCell ref="J92:K92"/>
    <mergeCell ref="J93:K93"/>
    <mergeCell ref="J89:K89"/>
    <mergeCell ref="G92:H92"/>
    <mergeCell ref="G93:H93"/>
    <mergeCell ref="E91:F91"/>
    <mergeCell ref="G86:H86"/>
    <mergeCell ref="G100:H100"/>
    <mergeCell ref="G89:H89"/>
    <mergeCell ref="G99:H99"/>
    <mergeCell ref="G87:H87"/>
    <mergeCell ref="G88:H88"/>
    <mergeCell ref="E99:F99"/>
    <mergeCell ref="G90:H90"/>
    <mergeCell ref="E95:F95"/>
    <mergeCell ref="G45:G47"/>
    <mergeCell ref="D45:F47"/>
    <mergeCell ref="E72:F76"/>
    <mergeCell ref="E77:F77"/>
    <mergeCell ref="D50:F50"/>
    <mergeCell ref="D58:F58"/>
    <mergeCell ref="F59:F60"/>
    <mergeCell ref="E78:F78"/>
    <mergeCell ref="E79:F79"/>
    <mergeCell ref="G77:H77"/>
    <mergeCell ref="G78:H78"/>
    <mergeCell ref="G79:H79"/>
    <mergeCell ref="B72:B73"/>
    <mergeCell ref="B77:B100"/>
    <mergeCell ref="G72:H76"/>
    <mergeCell ref="E89:F89"/>
    <mergeCell ref="E90:F90"/>
    <mergeCell ref="E86:F86"/>
    <mergeCell ref="E87:F87"/>
    <mergeCell ref="E88:F88"/>
    <mergeCell ref="G81:H81"/>
    <mergeCell ref="G91:H91"/>
    <mergeCell ref="B29:F29"/>
    <mergeCell ref="B30:G30"/>
    <mergeCell ref="B33:L33"/>
    <mergeCell ref="B35:L35"/>
    <mergeCell ref="B32:L32"/>
    <mergeCell ref="B31:L31"/>
    <mergeCell ref="G80:H80"/>
    <mergeCell ref="G82:H82"/>
    <mergeCell ref="G83:H83"/>
    <mergeCell ref="G84:H84"/>
    <mergeCell ref="G85:H85"/>
    <mergeCell ref="B39:J39"/>
    <mergeCell ref="D40:L40"/>
    <mergeCell ref="D41:L41"/>
    <mergeCell ref="B45:B46"/>
    <mergeCell ref="C45:C46"/>
    <mergeCell ref="H45:H46"/>
    <mergeCell ref="I45:I46"/>
    <mergeCell ref="L45:N45"/>
    <mergeCell ref="J46:J47"/>
    <mergeCell ref="B55:D55"/>
    <mergeCell ref="B56:D56"/>
    <mergeCell ref="E98:F98"/>
    <mergeCell ref="J98:K98"/>
    <mergeCell ref="G98:H98"/>
    <mergeCell ref="J94:K94"/>
    <mergeCell ref="E94:F94"/>
    <mergeCell ref="G94:H94"/>
    <mergeCell ref="E92:F92"/>
    <mergeCell ref="E93:F93"/>
    <mergeCell ref="K106:M107"/>
    <mergeCell ref="N106:N109"/>
    <mergeCell ref="E107:G107"/>
    <mergeCell ref="J100:K100"/>
    <mergeCell ref="J108:J109"/>
    <mergeCell ref="M108:M109"/>
    <mergeCell ref="E106:G106"/>
    <mergeCell ref="H106:J107"/>
    <mergeCell ref="E100:F100"/>
    <mergeCell ref="D23:K23"/>
    <mergeCell ref="G96:H96"/>
    <mergeCell ref="B108:B109"/>
    <mergeCell ref="G108:G109"/>
    <mergeCell ref="E97:F97"/>
    <mergeCell ref="G97:H97"/>
    <mergeCell ref="C106:C109"/>
    <mergeCell ref="B106:B107"/>
    <mergeCell ref="D106:D109"/>
    <mergeCell ref="E96:F96"/>
  </mergeCells>
  <printOptions/>
  <pageMargins left="0.4330708661417323" right="0.7874015748031497" top="0.6299212598425197" bottom="0.5905511811023623" header="0" footer="0"/>
  <pageSetup fitToHeight="3" horizontalDpi="600" verticalDpi="600" orientation="landscape" paperSize="9" scale="66" r:id="rId1"/>
  <rowBreaks count="2" manualBreakCount="2">
    <brk id="38" max="15" man="1"/>
    <brk id="10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O118"/>
  <sheetViews>
    <sheetView view="pageBreakPreview" zoomScale="85" zoomScaleSheetLayoutView="85" zoomScalePageLayoutView="0" workbookViewId="0" topLeftCell="A52">
      <selection activeCell="E29" sqref="E29"/>
    </sheetView>
  </sheetViews>
  <sheetFormatPr defaultColWidth="9.00390625" defaultRowHeight="12.75"/>
  <cols>
    <col min="1" max="1" width="5.25390625" style="6" customWidth="1"/>
    <col min="2" max="2" width="23.75390625" style="6" customWidth="1"/>
    <col min="3" max="3" width="14.25390625" style="6" customWidth="1"/>
    <col min="4" max="4" width="11.75390625" style="6" customWidth="1"/>
    <col min="5" max="5" width="14.25390625" style="6" customWidth="1"/>
    <col min="6" max="6" width="14.75390625" style="6" customWidth="1"/>
    <col min="7" max="7" width="10.75390625" style="6" customWidth="1"/>
    <col min="8" max="8" width="13.375" style="6" customWidth="1"/>
    <col min="9" max="9" width="12.875" style="6" customWidth="1"/>
    <col min="10" max="10" width="14.125" style="6" customWidth="1"/>
    <col min="11" max="11" width="11.00390625" style="6" customWidth="1"/>
    <col min="12" max="12" width="9.125" style="6" customWidth="1"/>
    <col min="13" max="13" width="10.375" style="6" customWidth="1"/>
    <col min="14" max="16384" width="9.125" style="6" customWidth="1"/>
  </cols>
  <sheetData>
    <row r="1" ht="15.75">
      <c r="J1" s="7" t="s">
        <v>0</v>
      </c>
    </row>
    <row r="2" ht="15.75">
      <c r="J2" s="7" t="s">
        <v>1</v>
      </c>
    </row>
    <row r="3" ht="15.75">
      <c r="J3" s="7" t="s">
        <v>2</v>
      </c>
    </row>
    <row r="4" ht="15.75">
      <c r="J4" s="7" t="s">
        <v>114</v>
      </c>
    </row>
    <row r="5" ht="15.75">
      <c r="B5" s="110"/>
    </row>
    <row r="6" ht="15.75">
      <c r="B6" s="110"/>
    </row>
    <row r="7" ht="15.75">
      <c r="B7" s="110"/>
    </row>
    <row r="8" ht="15.75">
      <c r="B8" s="110"/>
    </row>
    <row r="9" ht="15.75">
      <c r="B9" s="110"/>
    </row>
    <row r="10" ht="15.75">
      <c r="B10" s="110"/>
    </row>
    <row r="11" ht="15.75">
      <c r="F11" s="135" t="s">
        <v>170</v>
      </c>
    </row>
    <row r="12" ht="15.75">
      <c r="F12" s="110" t="s">
        <v>115</v>
      </c>
    </row>
    <row r="13" spans="4:7" ht="15.75">
      <c r="D13" s="1" t="s">
        <v>162</v>
      </c>
      <c r="F13" s="110"/>
      <c r="G13" s="6" t="s">
        <v>187</v>
      </c>
    </row>
    <row r="14" ht="15.75">
      <c r="B14" s="110" t="s">
        <v>55</v>
      </c>
    </row>
    <row r="15" spans="1:7" ht="18.75">
      <c r="A15" s="6" t="s">
        <v>150</v>
      </c>
      <c r="B15" s="104">
        <v>15</v>
      </c>
      <c r="C15" s="106" t="s">
        <v>147</v>
      </c>
      <c r="D15" s="105"/>
      <c r="E15" s="105"/>
      <c r="F15" s="105"/>
      <c r="G15" s="105"/>
    </row>
    <row r="16" spans="2:7" ht="15.75">
      <c r="B16" s="101" t="s">
        <v>6</v>
      </c>
      <c r="C16" s="3"/>
      <c r="D16" s="3"/>
      <c r="E16" s="3"/>
      <c r="F16" s="3"/>
      <c r="G16" s="3"/>
    </row>
    <row r="17" spans="1:7" ht="18.75">
      <c r="A17" s="6" t="s">
        <v>149</v>
      </c>
      <c r="B17" s="104">
        <v>151</v>
      </c>
      <c r="C17" s="106" t="s">
        <v>147</v>
      </c>
      <c r="D17" s="105"/>
      <c r="E17" s="105"/>
      <c r="F17" s="105"/>
      <c r="G17" s="105"/>
    </row>
    <row r="18" spans="2:7" ht="15.75">
      <c r="B18" s="128" t="s">
        <v>7</v>
      </c>
      <c r="C18" s="129"/>
      <c r="D18" s="129"/>
      <c r="E18" s="129"/>
      <c r="F18" s="3"/>
      <c r="G18" s="3"/>
    </row>
    <row r="19" spans="1:15" ht="33" customHeight="1">
      <c r="A19" s="6" t="s">
        <v>148</v>
      </c>
      <c r="B19" s="104">
        <f>'[1]паспорт'!B23</f>
        <v>1513340</v>
      </c>
      <c r="C19" s="156">
        <f>'[1]паспорт'!C23</f>
        <v>91205</v>
      </c>
      <c r="D19" s="352" t="str">
        <f>'[1]паспорт'!D23</f>
        <v>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 </v>
      </c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</row>
    <row r="20" spans="2:7" ht="15.75">
      <c r="B20" s="128" t="s">
        <v>8</v>
      </c>
      <c r="C20" s="129"/>
      <c r="D20" s="129"/>
      <c r="E20" s="129"/>
      <c r="F20" s="129"/>
      <c r="G20" s="3"/>
    </row>
    <row r="21" spans="2:6" ht="15.75">
      <c r="B21" s="107"/>
      <c r="C21" s="106"/>
      <c r="D21" s="106"/>
      <c r="E21" s="106"/>
      <c r="F21" s="106"/>
    </row>
    <row r="22" ht="15.75">
      <c r="B22" s="1"/>
    </row>
    <row r="24" spans="1:2" ht="15.75">
      <c r="A24" s="6" t="s">
        <v>151</v>
      </c>
      <c r="B24" s="1" t="s">
        <v>159</v>
      </c>
    </row>
    <row r="25" ht="16.5" thickBot="1">
      <c r="B25" s="1" t="s">
        <v>116</v>
      </c>
    </row>
    <row r="26" spans="2:10" ht="30" customHeight="1" thickBot="1">
      <c r="B26" s="337" t="s">
        <v>117</v>
      </c>
      <c r="C26" s="338"/>
      <c r="D26" s="339"/>
      <c r="E26" s="337" t="s">
        <v>118</v>
      </c>
      <c r="F26" s="338"/>
      <c r="G26" s="339"/>
      <c r="H26" s="337" t="s">
        <v>119</v>
      </c>
      <c r="I26" s="338"/>
      <c r="J26" s="339"/>
    </row>
    <row r="27" spans="2:10" ht="32.25" thickBot="1">
      <c r="B27" s="99" t="s">
        <v>120</v>
      </c>
      <c r="C27" s="98" t="s">
        <v>121</v>
      </c>
      <c r="D27" s="98" t="s">
        <v>122</v>
      </c>
      <c r="E27" s="98" t="s">
        <v>120</v>
      </c>
      <c r="F27" s="98" t="s">
        <v>121</v>
      </c>
      <c r="G27" s="98" t="s">
        <v>122</v>
      </c>
      <c r="H27" s="98" t="s">
        <v>120</v>
      </c>
      <c r="I27" s="98" t="s">
        <v>121</v>
      </c>
      <c r="J27" s="98" t="s">
        <v>122</v>
      </c>
    </row>
    <row r="28" spans="2:10" ht="16.5" thickBot="1">
      <c r="B28" s="99">
        <v>1</v>
      </c>
      <c r="C28" s="98">
        <v>2</v>
      </c>
      <c r="D28" s="98">
        <v>3</v>
      </c>
      <c r="E28" s="98">
        <v>4</v>
      </c>
      <c r="F28" s="98">
        <v>5</v>
      </c>
      <c r="G28" s="98">
        <v>6</v>
      </c>
      <c r="H28" s="98">
        <v>7</v>
      </c>
      <c r="I28" s="98">
        <v>8</v>
      </c>
      <c r="J28" s="98">
        <v>9</v>
      </c>
    </row>
    <row r="29" spans="2:10" ht="16.5" thickBot="1">
      <c r="B29" s="130">
        <v>218.7</v>
      </c>
      <c r="C29" s="111"/>
      <c r="D29" s="131">
        <f>B29+C29</f>
        <v>218.7</v>
      </c>
      <c r="E29" s="131">
        <v>217.5</v>
      </c>
      <c r="F29" s="112"/>
      <c r="G29" s="132">
        <f>E29+F29</f>
        <v>217.5</v>
      </c>
      <c r="H29" s="132">
        <f>B29-E29</f>
        <v>1.1999999999999886</v>
      </c>
      <c r="I29" s="132">
        <f>C29-F29</f>
        <v>0</v>
      </c>
      <c r="J29" s="132">
        <f>D29-G29</f>
        <v>1.1999999999999886</v>
      </c>
    </row>
    <row r="30" ht="15.75">
      <c r="B30" s="1" t="s">
        <v>123</v>
      </c>
    </row>
    <row r="31" ht="15.75">
      <c r="B31" s="1"/>
    </row>
    <row r="32" spans="1:2" ht="15.75">
      <c r="A32" s="6" t="s">
        <v>152</v>
      </c>
      <c r="B32" s="1" t="s">
        <v>160</v>
      </c>
    </row>
    <row r="33" ht="16.5" thickBot="1">
      <c r="B33" s="1" t="s">
        <v>116</v>
      </c>
    </row>
    <row r="34" spans="1:11" ht="51.75" customHeight="1" thickBot="1">
      <c r="A34" s="340" t="s">
        <v>9</v>
      </c>
      <c r="B34" s="340" t="s">
        <v>145</v>
      </c>
      <c r="C34" s="337" t="s">
        <v>135</v>
      </c>
      <c r="D34" s="338"/>
      <c r="E34" s="339"/>
      <c r="F34" s="337" t="s">
        <v>124</v>
      </c>
      <c r="G34" s="338"/>
      <c r="H34" s="339"/>
      <c r="I34" s="337" t="s">
        <v>119</v>
      </c>
      <c r="J34" s="338"/>
      <c r="K34" s="339"/>
    </row>
    <row r="35" spans="1:11" ht="32.25" thickBot="1">
      <c r="A35" s="341"/>
      <c r="B35" s="341"/>
      <c r="C35" s="103" t="s">
        <v>120</v>
      </c>
      <c r="D35" s="8" t="s">
        <v>121</v>
      </c>
      <c r="E35" s="103" t="s">
        <v>122</v>
      </c>
      <c r="F35" s="103" t="s">
        <v>120</v>
      </c>
      <c r="G35" s="103" t="s">
        <v>121</v>
      </c>
      <c r="H35" s="103" t="s">
        <v>122</v>
      </c>
      <c r="I35" s="103" t="s">
        <v>120</v>
      </c>
      <c r="J35" s="8" t="s">
        <v>121</v>
      </c>
      <c r="K35" s="103" t="s">
        <v>122</v>
      </c>
    </row>
    <row r="36" spans="1:11" ht="122.25" customHeight="1" thickBot="1">
      <c r="A36" s="158"/>
      <c r="B36" s="157" t="str">
        <f>D19</f>
        <v>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 </v>
      </c>
      <c r="C36" s="136">
        <f>B29</f>
        <v>218.7</v>
      </c>
      <c r="D36" s="114"/>
      <c r="E36" s="103">
        <f>C36+D36</f>
        <v>218.7</v>
      </c>
      <c r="F36" s="141">
        <f>E29</f>
        <v>217.5</v>
      </c>
      <c r="G36" s="113"/>
      <c r="H36" s="142">
        <f>F36+G36</f>
        <v>217.5</v>
      </c>
      <c r="I36" s="143">
        <f aca="true" t="shared" si="0" ref="I36:K38">C36-F36</f>
        <v>1.1999999999999886</v>
      </c>
      <c r="J36" s="143">
        <f t="shared" si="0"/>
        <v>0</v>
      </c>
      <c r="K36" s="141">
        <f t="shared" si="0"/>
        <v>1.1999999999999886</v>
      </c>
    </row>
    <row r="37" spans="1:11" ht="16.5" hidden="1" thickBot="1">
      <c r="A37" s="103"/>
      <c r="B37" s="144"/>
      <c r="C37" s="103"/>
      <c r="D37" s="8"/>
      <c r="E37" s="103">
        <f>C37+D37</f>
        <v>0</v>
      </c>
      <c r="F37" s="103"/>
      <c r="G37" s="103"/>
      <c r="H37" s="115">
        <f>F37+G37</f>
        <v>0</v>
      </c>
      <c r="I37" s="116">
        <f t="shared" si="0"/>
        <v>0</v>
      </c>
      <c r="J37" s="116">
        <f t="shared" si="0"/>
        <v>0</v>
      </c>
      <c r="K37" s="102">
        <f t="shared" si="0"/>
        <v>0</v>
      </c>
    </row>
    <row r="38" spans="1:11" ht="16.5" hidden="1" thickBot="1">
      <c r="A38" s="102"/>
      <c r="B38" s="145"/>
      <c r="C38" s="102"/>
      <c r="D38" s="98"/>
      <c r="E38" s="103">
        <f>C38+D38</f>
        <v>0</v>
      </c>
      <c r="F38" s="102"/>
      <c r="G38" s="102"/>
      <c r="H38" s="115">
        <f>F38+G38</f>
        <v>0</v>
      </c>
      <c r="I38" s="116">
        <f t="shared" si="0"/>
        <v>0</v>
      </c>
      <c r="J38" s="116">
        <f t="shared" si="0"/>
        <v>0</v>
      </c>
      <c r="K38" s="102">
        <f t="shared" si="0"/>
        <v>0</v>
      </c>
    </row>
    <row r="39" spans="2:12" ht="15.75" hidden="1"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</row>
    <row r="40" ht="18.75">
      <c r="B40" s="5" t="s">
        <v>125</v>
      </c>
    </row>
    <row r="41" ht="15.75">
      <c r="B41" s="1"/>
    </row>
    <row r="42" ht="15.75">
      <c r="B42" s="1"/>
    </row>
    <row r="43" spans="1:14" ht="19.5" customHeight="1">
      <c r="A43" s="6" t="s">
        <v>153</v>
      </c>
      <c r="B43" s="351" t="s">
        <v>161</v>
      </c>
      <c r="C43" s="351"/>
      <c r="D43" s="351"/>
      <c r="E43" s="351"/>
      <c r="F43" s="351"/>
      <c r="G43" s="351"/>
      <c r="H43" s="351"/>
      <c r="I43" s="351"/>
      <c r="J43" s="351"/>
      <c r="K43" s="351"/>
      <c r="L43" s="351"/>
      <c r="M43" s="351"/>
      <c r="N43" s="351"/>
    </row>
    <row r="44" ht="16.5" thickBot="1">
      <c r="B44" s="1" t="s">
        <v>116</v>
      </c>
    </row>
    <row r="45" spans="2:12" ht="45.75" customHeight="1">
      <c r="B45" s="340" t="s">
        <v>126</v>
      </c>
      <c r="C45" s="340" t="s">
        <v>127</v>
      </c>
      <c r="D45" s="342" t="s">
        <v>146</v>
      </c>
      <c r="E45" s="343"/>
      <c r="F45" s="344"/>
      <c r="G45" s="342" t="s">
        <v>124</v>
      </c>
      <c r="H45" s="343"/>
      <c r="I45" s="344"/>
      <c r="J45" s="342" t="s">
        <v>119</v>
      </c>
      <c r="K45" s="343"/>
      <c r="L45" s="344"/>
    </row>
    <row r="46" spans="2:12" ht="15.75" customHeight="1">
      <c r="B46" s="341"/>
      <c r="C46" s="341"/>
      <c r="D46" s="345"/>
      <c r="E46" s="354"/>
      <c r="F46" s="347"/>
      <c r="G46" s="345"/>
      <c r="H46" s="346"/>
      <c r="I46" s="347"/>
      <c r="J46" s="345"/>
      <c r="K46" s="346"/>
      <c r="L46" s="347"/>
    </row>
    <row r="47" spans="2:12" ht="16.5" thickBot="1">
      <c r="B47" s="341"/>
      <c r="C47" s="341"/>
      <c r="D47" s="348"/>
      <c r="E47" s="349"/>
      <c r="F47" s="350"/>
      <c r="G47" s="348"/>
      <c r="H47" s="349"/>
      <c r="I47" s="350"/>
      <c r="J47" s="348"/>
      <c r="K47" s="349"/>
      <c r="L47" s="350"/>
    </row>
    <row r="48" spans="2:12" ht="25.5" customHeight="1">
      <c r="B48" s="341"/>
      <c r="C48" s="341"/>
      <c r="D48" s="340" t="s">
        <v>120</v>
      </c>
      <c r="E48" s="340" t="s">
        <v>121</v>
      </c>
      <c r="F48" s="340" t="s">
        <v>122</v>
      </c>
      <c r="G48" s="340" t="s">
        <v>120</v>
      </c>
      <c r="H48" s="340" t="s">
        <v>121</v>
      </c>
      <c r="I48" s="340" t="s">
        <v>122</v>
      </c>
      <c r="J48" s="340" t="s">
        <v>120</v>
      </c>
      <c r="K48" s="340" t="str">
        <f>H48</f>
        <v>Спеціальний фонд</v>
      </c>
      <c r="L48" s="340" t="s">
        <v>122</v>
      </c>
    </row>
    <row r="49" spans="2:12" ht="16.5" thickBot="1"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</row>
    <row r="50" spans="2:12" ht="54" customHeight="1" thickBot="1">
      <c r="B50" s="99"/>
      <c r="C50" s="146" t="s">
        <v>12</v>
      </c>
      <c r="D50" s="98"/>
      <c r="E50" s="98"/>
      <c r="F50" s="98"/>
      <c r="G50" s="98"/>
      <c r="H50" s="98"/>
      <c r="I50" s="98"/>
      <c r="J50" s="98"/>
      <c r="K50" s="98"/>
      <c r="L50" s="98"/>
    </row>
    <row r="51" spans="2:12" ht="32.25" thickBot="1">
      <c r="B51" s="99"/>
      <c r="C51" s="2" t="s">
        <v>128</v>
      </c>
      <c r="D51" s="98"/>
      <c r="E51" s="98"/>
      <c r="F51" s="98"/>
      <c r="G51" s="98"/>
      <c r="H51" s="98"/>
      <c r="I51" s="98"/>
      <c r="J51" s="98"/>
      <c r="K51" s="98"/>
      <c r="L51" s="98"/>
    </row>
    <row r="52" spans="2:12" ht="51.75" thickBot="1">
      <c r="B52" s="99"/>
      <c r="C52" s="146" t="s">
        <v>13</v>
      </c>
      <c r="D52" s="98"/>
      <c r="E52" s="98"/>
      <c r="F52" s="98"/>
      <c r="G52" s="98"/>
      <c r="H52" s="98"/>
      <c r="I52" s="98"/>
      <c r="J52" s="98"/>
      <c r="K52" s="98"/>
      <c r="L52" s="98"/>
    </row>
    <row r="53" spans="2:12" ht="32.25" hidden="1" thickBot="1">
      <c r="B53" s="99"/>
      <c r="C53" s="2" t="s">
        <v>129</v>
      </c>
      <c r="D53" s="98"/>
      <c r="E53" s="98"/>
      <c r="F53" s="98"/>
      <c r="G53" s="98"/>
      <c r="H53" s="98"/>
      <c r="I53" s="98"/>
      <c r="J53" s="98"/>
      <c r="K53" s="98"/>
      <c r="L53" s="98"/>
    </row>
    <row r="54" spans="2:12" ht="79.5" hidden="1" thickBot="1">
      <c r="B54" s="99"/>
      <c r="C54" s="2" t="s">
        <v>130</v>
      </c>
      <c r="D54" s="98"/>
      <c r="E54" s="98"/>
      <c r="F54" s="98"/>
      <c r="G54" s="98"/>
      <c r="H54" s="98"/>
      <c r="I54" s="98"/>
      <c r="J54" s="98"/>
      <c r="K54" s="98"/>
      <c r="L54" s="98"/>
    </row>
    <row r="55" ht="15.75">
      <c r="B55" s="1"/>
    </row>
    <row r="56" ht="15.75">
      <c r="B56" s="1"/>
    </row>
    <row r="57" ht="15.75">
      <c r="B57" s="1"/>
    </row>
    <row r="58" ht="15.75">
      <c r="B58" s="1"/>
    </row>
    <row r="59" ht="15.75">
      <c r="B59" s="1"/>
    </row>
    <row r="60" ht="15.75">
      <c r="B60" s="1"/>
    </row>
    <row r="61" spans="1:14" ht="36.75" customHeight="1" thickBot="1">
      <c r="A61" s="6" t="s">
        <v>154</v>
      </c>
      <c r="B61" s="358" t="s">
        <v>131</v>
      </c>
      <c r="C61" s="358"/>
      <c r="D61" s="358"/>
      <c r="E61" s="358"/>
      <c r="F61" s="358"/>
      <c r="G61" s="358"/>
      <c r="H61" s="358"/>
      <c r="I61" s="358"/>
      <c r="J61" s="358"/>
      <c r="K61" s="358"/>
      <c r="L61" s="358"/>
      <c r="M61" s="358"/>
      <c r="N61" s="358"/>
    </row>
    <row r="62" spans="1:14" ht="35.25" customHeight="1" thickBot="1">
      <c r="A62" s="359" t="s">
        <v>9</v>
      </c>
      <c r="B62" s="359" t="s">
        <v>132</v>
      </c>
      <c r="C62" s="359" t="s">
        <v>132</v>
      </c>
      <c r="D62" s="359" t="s">
        <v>133</v>
      </c>
      <c r="E62" s="359" t="s">
        <v>134</v>
      </c>
      <c r="F62" s="361" t="s">
        <v>135</v>
      </c>
      <c r="G62" s="362"/>
      <c r="H62" s="363"/>
      <c r="I62" s="361" t="s">
        <v>124</v>
      </c>
      <c r="J62" s="362"/>
      <c r="K62" s="363"/>
      <c r="L62" s="361" t="s">
        <v>119</v>
      </c>
      <c r="M62" s="362"/>
      <c r="N62" s="363"/>
    </row>
    <row r="63" spans="1:14" ht="15.75">
      <c r="A63" s="360"/>
      <c r="B63" s="360"/>
      <c r="C63" s="360"/>
      <c r="D63" s="360"/>
      <c r="E63" s="360"/>
      <c r="F63" s="340" t="s">
        <v>120</v>
      </c>
      <c r="G63" s="340" t="s">
        <v>121</v>
      </c>
      <c r="H63" s="359" t="s">
        <v>122</v>
      </c>
      <c r="I63" s="340" t="s">
        <v>120</v>
      </c>
      <c r="J63" s="340" t="s">
        <v>121</v>
      </c>
      <c r="K63" s="359" t="s">
        <v>122</v>
      </c>
      <c r="L63" s="340" t="s">
        <v>120</v>
      </c>
      <c r="M63" s="340" t="s">
        <v>121</v>
      </c>
      <c r="N63" s="359" t="s">
        <v>122</v>
      </c>
    </row>
    <row r="64" spans="1:14" ht="15.75">
      <c r="A64" s="360"/>
      <c r="B64" s="360"/>
      <c r="C64" s="360"/>
      <c r="D64" s="360"/>
      <c r="E64" s="360"/>
      <c r="F64" s="341"/>
      <c r="G64" s="341"/>
      <c r="H64" s="360"/>
      <c r="I64" s="341"/>
      <c r="J64" s="341"/>
      <c r="K64" s="360"/>
      <c r="L64" s="341"/>
      <c r="M64" s="341"/>
      <c r="N64" s="360"/>
    </row>
    <row r="65" spans="1:14" ht="15.75">
      <c r="A65" s="147"/>
      <c r="B65" s="148" t="s">
        <v>14</v>
      </c>
      <c r="C65" s="148"/>
      <c r="D65" s="148"/>
      <c r="E65" s="148"/>
      <c r="F65" s="147"/>
      <c r="G65" s="147"/>
      <c r="H65" s="147"/>
      <c r="I65" s="147"/>
      <c r="J65" s="147"/>
      <c r="K65" s="147"/>
      <c r="L65" s="147"/>
      <c r="M65" s="147"/>
      <c r="N65" s="147"/>
    </row>
    <row r="66" spans="1:14" ht="34.5" customHeight="1">
      <c r="A66" s="147">
        <v>1</v>
      </c>
      <c r="B66" s="109" t="s">
        <v>171</v>
      </c>
      <c r="C66" s="133"/>
      <c r="D66" s="139" t="s">
        <v>175</v>
      </c>
      <c r="E66" s="140"/>
      <c r="F66" s="154">
        <f>F67</f>
        <v>151</v>
      </c>
      <c r="G66" s="147"/>
      <c r="H66" s="149">
        <f>F66</f>
        <v>151</v>
      </c>
      <c r="I66" s="150">
        <f>I67</f>
        <v>137</v>
      </c>
      <c r="J66" s="147"/>
      <c r="K66" s="149">
        <f>I66</f>
        <v>137</v>
      </c>
      <c r="L66" s="149">
        <f>F66-I66</f>
        <v>14</v>
      </c>
      <c r="M66" s="150"/>
      <c r="N66" s="149">
        <f>L66+M66</f>
        <v>14</v>
      </c>
    </row>
    <row r="67" spans="1:14" ht="36.75" customHeight="1">
      <c r="A67" s="147"/>
      <c r="B67" s="109" t="s">
        <v>172</v>
      </c>
      <c r="C67" s="134"/>
      <c r="D67" s="139" t="s">
        <v>175</v>
      </c>
      <c r="E67" s="140"/>
      <c r="F67" s="154">
        <v>151</v>
      </c>
      <c r="G67" s="147"/>
      <c r="H67" s="149">
        <f>F67</f>
        <v>151</v>
      </c>
      <c r="I67" s="150">
        <v>137</v>
      </c>
      <c r="J67" s="147"/>
      <c r="K67" s="149">
        <f>I67</f>
        <v>137</v>
      </c>
      <c r="L67" s="149">
        <f aca="true" t="shared" si="1" ref="L67:L75">F67-I67</f>
        <v>14</v>
      </c>
      <c r="M67" s="150"/>
      <c r="N67" s="149">
        <f aca="true" t="shared" si="2" ref="N67:N76">L67+M67</f>
        <v>14</v>
      </c>
    </row>
    <row r="68" spans="1:14" ht="61.5" customHeight="1">
      <c r="A68" s="147">
        <v>2</v>
      </c>
      <c r="B68" s="152" t="s">
        <v>186</v>
      </c>
      <c r="C68" s="148"/>
      <c r="D68" s="148"/>
      <c r="E68" s="140"/>
      <c r="F68" s="155" t="e">
        <f>SUM(F69:F75)</f>
        <v>#REF!</v>
      </c>
      <c r="G68" s="138"/>
      <c r="H68" s="149" t="e">
        <f>F68</f>
        <v>#REF!</v>
      </c>
      <c r="I68" s="148">
        <f>SUM(I69:I74)</f>
        <v>137</v>
      </c>
      <c r="J68" s="138"/>
      <c r="K68" s="149">
        <f>I68</f>
        <v>137</v>
      </c>
      <c r="L68" s="149" t="e">
        <f>F68-I68</f>
        <v>#REF!</v>
      </c>
      <c r="M68" s="150"/>
      <c r="N68" s="149" t="e">
        <f t="shared" si="2"/>
        <v>#REF!</v>
      </c>
    </row>
    <row r="69" spans="1:14" ht="15.75">
      <c r="A69" s="147"/>
      <c r="B69" s="137" t="s">
        <v>163</v>
      </c>
      <c r="C69" s="137"/>
      <c r="D69" s="139" t="s">
        <v>175</v>
      </c>
      <c r="E69" s="140"/>
      <c r="F69" s="154">
        <f>паспорт!I88</f>
        <v>0</v>
      </c>
      <c r="G69" s="138"/>
      <c r="H69" s="149">
        <f aca="true" t="shared" si="3" ref="H69:H76">F69</f>
        <v>0</v>
      </c>
      <c r="I69" s="150">
        <v>63</v>
      </c>
      <c r="J69" s="138"/>
      <c r="K69" s="149">
        <f aca="true" t="shared" si="4" ref="K69:K76">I69</f>
        <v>63</v>
      </c>
      <c r="L69" s="149">
        <f t="shared" si="1"/>
        <v>-63</v>
      </c>
      <c r="M69" s="150"/>
      <c r="N69" s="149">
        <f t="shared" si="2"/>
        <v>-63</v>
      </c>
    </row>
    <row r="70" spans="1:14" ht="15.75">
      <c r="A70" s="147"/>
      <c r="B70" s="137" t="s">
        <v>164</v>
      </c>
      <c r="C70" s="137"/>
      <c r="D70" s="139" t="s">
        <v>175</v>
      </c>
      <c r="E70" s="140"/>
      <c r="F70" s="154">
        <f>паспорт!I89</f>
        <v>0</v>
      </c>
      <c r="G70" s="147"/>
      <c r="H70" s="149">
        <f t="shared" si="3"/>
        <v>0</v>
      </c>
      <c r="I70" s="150">
        <v>44</v>
      </c>
      <c r="J70" s="147"/>
      <c r="K70" s="149">
        <f t="shared" si="4"/>
        <v>44</v>
      </c>
      <c r="L70" s="149">
        <f t="shared" si="1"/>
        <v>-44</v>
      </c>
      <c r="M70" s="150"/>
      <c r="N70" s="149">
        <f t="shared" si="2"/>
        <v>-44</v>
      </c>
    </row>
    <row r="71" spans="1:14" ht="15.75">
      <c r="A71" s="147"/>
      <c r="B71" s="137" t="s">
        <v>165</v>
      </c>
      <c r="C71" s="137"/>
      <c r="D71" s="139"/>
      <c r="E71" s="140"/>
      <c r="F71" s="154" t="e">
        <f>паспорт!#REF!</f>
        <v>#REF!</v>
      </c>
      <c r="G71" s="147"/>
      <c r="H71" s="149" t="e">
        <f t="shared" si="3"/>
        <v>#REF!</v>
      </c>
      <c r="I71" s="150">
        <v>28</v>
      </c>
      <c r="J71" s="147"/>
      <c r="K71" s="149">
        <f t="shared" si="4"/>
        <v>28</v>
      </c>
      <c r="L71" s="149" t="e">
        <f t="shared" si="1"/>
        <v>#REF!</v>
      </c>
      <c r="M71" s="150"/>
      <c r="N71" s="149" t="e">
        <f t="shared" si="2"/>
        <v>#REF!</v>
      </c>
    </row>
    <row r="72" spans="1:14" ht="15.75">
      <c r="A72" s="147"/>
      <c r="B72" s="137" t="s">
        <v>166</v>
      </c>
      <c r="C72" s="137"/>
      <c r="D72" s="139"/>
      <c r="E72" s="140"/>
      <c r="F72" s="154" t="e">
        <f>паспорт!#REF!</f>
        <v>#REF!</v>
      </c>
      <c r="G72" s="138"/>
      <c r="H72" s="149" t="e">
        <f t="shared" si="3"/>
        <v>#REF!</v>
      </c>
      <c r="I72" s="150">
        <v>0</v>
      </c>
      <c r="J72" s="138"/>
      <c r="K72" s="149">
        <f t="shared" si="4"/>
        <v>0</v>
      </c>
      <c r="L72" s="149" t="e">
        <f t="shared" si="1"/>
        <v>#REF!</v>
      </c>
      <c r="M72" s="150"/>
      <c r="N72" s="149" t="e">
        <f t="shared" si="2"/>
        <v>#REF!</v>
      </c>
    </row>
    <row r="73" spans="1:14" ht="16.5" customHeight="1">
      <c r="A73" s="147"/>
      <c r="B73" s="137" t="s">
        <v>167</v>
      </c>
      <c r="C73" s="137"/>
      <c r="D73" s="139" t="s">
        <v>175</v>
      </c>
      <c r="E73" s="140"/>
      <c r="F73" s="154" t="e">
        <f>паспорт!#REF!</f>
        <v>#REF!</v>
      </c>
      <c r="G73" s="147"/>
      <c r="H73" s="149" t="e">
        <f t="shared" si="3"/>
        <v>#REF!</v>
      </c>
      <c r="I73" s="150">
        <v>2</v>
      </c>
      <c r="J73" s="147"/>
      <c r="K73" s="149">
        <f t="shared" si="4"/>
        <v>2</v>
      </c>
      <c r="L73" s="149" t="e">
        <f t="shared" si="1"/>
        <v>#REF!</v>
      </c>
      <c r="M73" s="150"/>
      <c r="N73" s="149" t="e">
        <f t="shared" si="2"/>
        <v>#REF!</v>
      </c>
    </row>
    <row r="74" spans="1:14" ht="56.25" customHeight="1">
      <c r="A74" s="147"/>
      <c r="B74" s="134" t="s">
        <v>169</v>
      </c>
      <c r="C74" s="134"/>
      <c r="D74" s="139"/>
      <c r="E74" s="140"/>
      <c r="F74" s="154" t="e">
        <f>паспорт!#REF!</f>
        <v>#REF!</v>
      </c>
      <c r="G74" s="138"/>
      <c r="H74" s="149" t="e">
        <f t="shared" si="3"/>
        <v>#REF!</v>
      </c>
      <c r="I74" s="150">
        <v>0</v>
      </c>
      <c r="J74" s="138"/>
      <c r="K74" s="149">
        <f t="shared" si="4"/>
        <v>0</v>
      </c>
      <c r="L74" s="149" t="e">
        <f t="shared" si="1"/>
        <v>#REF!</v>
      </c>
      <c r="M74" s="150"/>
      <c r="N74" s="149" t="e">
        <f t="shared" si="2"/>
        <v>#REF!</v>
      </c>
    </row>
    <row r="75" spans="1:14" ht="15.75">
      <c r="A75" s="147"/>
      <c r="B75" s="148" t="s">
        <v>16</v>
      </c>
      <c r="C75" s="148"/>
      <c r="D75" s="147"/>
      <c r="E75" s="147"/>
      <c r="F75" s="147"/>
      <c r="G75" s="147"/>
      <c r="H75" s="149">
        <f t="shared" si="3"/>
        <v>0</v>
      </c>
      <c r="I75" s="147"/>
      <c r="J75" s="147"/>
      <c r="K75" s="149">
        <f t="shared" si="4"/>
        <v>0</v>
      </c>
      <c r="L75" s="149">
        <f t="shared" si="1"/>
        <v>0</v>
      </c>
      <c r="M75" s="150"/>
      <c r="N75" s="149">
        <f t="shared" si="2"/>
        <v>0</v>
      </c>
    </row>
    <row r="76" spans="1:14" ht="51.75" customHeight="1">
      <c r="A76" s="147">
        <v>3</v>
      </c>
      <c r="B76" s="109" t="s">
        <v>168</v>
      </c>
      <c r="C76" s="140" t="s">
        <v>176</v>
      </c>
      <c r="D76" s="147"/>
      <c r="E76" s="147"/>
      <c r="F76" s="150"/>
      <c r="G76" s="147"/>
      <c r="H76" s="149">
        <f t="shared" si="3"/>
        <v>0</v>
      </c>
      <c r="I76" s="151">
        <f>I66/F66*100</f>
        <v>90.72847682119205</v>
      </c>
      <c r="J76" s="147"/>
      <c r="K76" s="149">
        <f t="shared" si="4"/>
        <v>90.72847682119205</v>
      </c>
      <c r="L76" s="149"/>
      <c r="M76" s="150"/>
      <c r="N76" s="149">
        <f t="shared" si="2"/>
        <v>0</v>
      </c>
    </row>
    <row r="77" spans="1:14" ht="16.5" thickBot="1">
      <c r="A77" s="147"/>
      <c r="B77" s="109"/>
      <c r="C77" s="140"/>
      <c r="D77" s="147"/>
      <c r="E77" s="147"/>
      <c r="F77" s="150" t="e">
        <f>F66/F68*100</f>
        <v>#REF!</v>
      </c>
      <c r="G77" s="147"/>
      <c r="H77" s="149"/>
      <c r="I77" s="150">
        <v>100</v>
      </c>
      <c r="J77" s="147"/>
      <c r="K77" s="149"/>
      <c r="L77" s="147"/>
      <c r="M77" s="147"/>
      <c r="N77" s="147"/>
    </row>
    <row r="78" spans="1:14" ht="16.5" hidden="1" thickBot="1">
      <c r="A78" s="108"/>
      <c r="B78" s="108"/>
      <c r="C78" s="348"/>
      <c r="D78" s="349"/>
      <c r="E78" s="349"/>
      <c r="F78" s="349"/>
      <c r="G78" s="349"/>
      <c r="H78" s="349"/>
      <c r="I78" s="349"/>
      <c r="J78" s="349"/>
      <c r="K78" s="349"/>
      <c r="L78" s="349"/>
      <c r="M78" s="349"/>
      <c r="N78" s="350"/>
    </row>
    <row r="79" spans="1:14" ht="16.5" hidden="1" thickBot="1">
      <c r="A79" s="108"/>
      <c r="B79" s="108"/>
      <c r="C79" s="120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6.5" hidden="1" thickBot="1">
      <c r="A80" s="108"/>
      <c r="B80" s="108"/>
      <c r="C80" s="364"/>
      <c r="D80" s="365"/>
      <c r="E80" s="365"/>
      <c r="F80" s="365"/>
      <c r="G80" s="365"/>
      <c r="H80" s="365"/>
      <c r="I80" s="365"/>
      <c r="J80" s="365"/>
      <c r="K80" s="365"/>
      <c r="L80" s="365"/>
      <c r="M80" s="365"/>
      <c r="N80" s="366"/>
    </row>
    <row r="81" spans="1:14" ht="16.5" hidden="1" thickBot="1">
      <c r="A81" s="108"/>
      <c r="B81" s="108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6.5" hidden="1" thickBot="1">
      <c r="A82" s="108"/>
      <c r="B82" s="108"/>
      <c r="C82" s="120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6.5" thickBot="1">
      <c r="A83" s="108"/>
      <c r="B83" s="108"/>
      <c r="C83" s="337" t="s">
        <v>136</v>
      </c>
      <c r="D83" s="338"/>
      <c r="E83" s="338"/>
      <c r="F83" s="338"/>
      <c r="G83" s="338"/>
      <c r="H83" s="338"/>
      <c r="I83" s="338"/>
      <c r="J83" s="338"/>
      <c r="K83" s="338"/>
      <c r="L83" s="338"/>
      <c r="M83" s="338"/>
      <c r="N83" s="339"/>
    </row>
    <row r="84" spans="1:14" ht="16.5" thickBot="1">
      <c r="A84" s="108"/>
      <c r="B84" s="108"/>
      <c r="C84" s="120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6.5" thickBot="1">
      <c r="A85" s="108"/>
      <c r="B85" s="108"/>
      <c r="C85" s="364"/>
      <c r="D85" s="365"/>
      <c r="E85" s="365"/>
      <c r="F85" s="365"/>
      <c r="G85" s="365"/>
      <c r="H85" s="365"/>
      <c r="I85" s="365"/>
      <c r="J85" s="365"/>
      <c r="K85" s="365"/>
      <c r="L85" s="365"/>
      <c r="M85" s="365"/>
      <c r="N85" s="366"/>
    </row>
    <row r="86" spans="1:14" ht="29.25" customHeight="1" thickBot="1">
      <c r="A86" s="108"/>
      <c r="B86" s="108"/>
      <c r="C86" s="364" t="s">
        <v>177</v>
      </c>
      <c r="D86" s="365"/>
      <c r="E86" s="365"/>
      <c r="F86" s="365"/>
      <c r="G86" s="365"/>
      <c r="H86" s="365"/>
      <c r="I86" s="365"/>
      <c r="J86" s="365"/>
      <c r="K86" s="365"/>
      <c r="L86" s="365"/>
      <c r="M86" s="365"/>
      <c r="N86" s="366"/>
    </row>
    <row r="87" spans="1:14" ht="16.5" hidden="1" thickBot="1">
      <c r="A87" s="121"/>
      <c r="B87" s="121"/>
      <c r="C87" s="119"/>
      <c r="D87" s="119"/>
      <c r="E87" s="119"/>
      <c r="F87" s="119"/>
      <c r="G87" s="2"/>
      <c r="H87" s="2"/>
      <c r="I87" s="2"/>
      <c r="J87" s="2"/>
      <c r="K87" s="2"/>
      <c r="L87" s="2"/>
      <c r="M87" s="2"/>
      <c r="N87" s="2"/>
    </row>
    <row r="88" spans="1:14" ht="16.5" hidden="1" thickBot="1">
      <c r="A88" s="121"/>
      <c r="B88" s="121"/>
      <c r="C88" s="119"/>
      <c r="D88" s="119"/>
      <c r="E88" s="119"/>
      <c r="F88" s="119"/>
      <c r="G88" s="2"/>
      <c r="H88" s="2"/>
      <c r="I88" s="2"/>
      <c r="J88" s="2"/>
      <c r="K88" s="2"/>
      <c r="L88" s="2"/>
      <c r="M88" s="2"/>
      <c r="N88" s="2"/>
    </row>
    <row r="89" spans="1:14" ht="16.5" thickBot="1">
      <c r="A89" s="121"/>
      <c r="B89" s="121"/>
      <c r="C89" s="119"/>
      <c r="D89" s="119"/>
      <c r="E89" s="119"/>
      <c r="F89" s="119"/>
      <c r="G89" s="2"/>
      <c r="H89" s="2"/>
      <c r="I89" s="2"/>
      <c r="J89" s="2"/>
      <c r="K89" s="2"/>
      <c r="L89" s="2"/>
      <c r="M89" s="2"/>
      <c r="N89" s="2"/>
    </row>
    <row r="90" spans="2:14" ht="18.75">
      <c r="B90" s="367" t="s">
        <v>137</v>
      </c>
      <c r="C90" s="367"/>
      <c r="D90" s="367"/>
      <c r="E90" s="367"/>
      <c r="F90" s="367"/>
      <c r="G90" s="367"/>
      <c r="H90" s="367"/>
      <c r="I90" s="367"/>
      <c r="J90" s="367"/>
      <c r="K90" s="367"/>
      <c r="L90" s="367"/>
      <c r="M90" s="367"/>
      <c r="N90" s="367"/>
    </row>
    <row r="91" ht="15.75">
      <c r="B91" s="1"/>
    </row>
    <row r="92" spans="1:2" ht="19.5" thickBot="1">
      <c r="A92" s="6" t="s">
        <v>155</v>
      </c>
      <c r="B92" s="1" t="s">
        <v>158</v>
      </c>
    </row>
    <row r="93" spans="2:15" ht="29.25" customHeight="1">
      <c r="B93" s="368" t="s">
        <v>19</v>
      </c>
      <c r="C93" s="371" t="s">
        <v>20</v>
      </c>
      <c r="D93" s="374" t="s">
        <v>21</v>
      </c>
      <c r="E93" s="375"/>
      <c r="F93" s="376"/>
      <c r="G93" s="374" t="s">
        <v>138</v>
      </c>
      <c r="H93" s="375"/>
      <c r="I93" s="376"/>
      <c r="J93" s="374" t="s">
        <v>124</v>
      </c>
      <c r="K93" s="375"/>
      <c r="L93" s="376"/>
      <c r="M93" s="374" t="s">
        <v>23</v>
      </c>
      <c r="N93" s="375"/>
      <c r="O93" s="376"/>
    </row>
    <row r="94" spans="2:15" ht="16.5" thickBot="1">
      <c r="B94" s="369"/>
      <c r="C94" s="372"/>
      <c r="D94" s="377" t="s">
        <v>22</v>
      </c>
      <c r="E94" s="378"/>
      <c r="F94" s="379"/>
      <c r="G94" s="377"/>
      <c r="H94" s="378"/>
      <c r="I94" s="379"/>
      <c r="J94" s="377"/>
      <c r="K94" s="378"/>
      <c r="L94" s="379"/>
      <c r="M94" s="377"/>
      <c r="N94" s="378"/>
      <c r="O94" s="379"/>
    </row>
    <row r="95" spans="2:15" ht="48" thickBot="1">
      <c r="B95" s="370"/>
      <c r="C95" s="373"/>
      <c r="D95" s="100" t="s">
        <v>120</v>
      </c>
      <c r="E95" s="118" t="s">
        <v>139</v>
      </c>
      <c r="F95" s="118" t="s">
        <v>122</v>
      </c>
      <c r="G95" s="122" t="s">
        <v>120</v>
      </c>
      <c r="H95" s="122" t="s">
        <v>139</v>
      </c>
      <c r="I95" s="122" t="s">
        <v>122</v>
      </c>
      <c r="J95" s="122" t="s">
        <v>120</v>
      </c>
      <c r="K95" s="122" t="s">
        <v>139</v>
      </c>
      <c r="L95" s="122" t="s">
        <v>122</v>
      </c>
      <c r="M95" s="122" t="s">
        <v>120</v>
      </c>
      <c r="N95" s="122" t="s">
        <v>139</v>
      </c>
      <c r="O95" s="122" t="s">
        <v>122</v>
      </c>
    </row>
    <row r="96" spans="2:15" ht="16.5" thickBot="1">
      <c r="B96" s="123">
        <v>1</v>
      </c>
      <c r="C96" s="124">
        <v>2</v>
      </c>
      <c r="D96" s="124">
        <v>3</v>
      </c>
      <c r="E96" s="124">
        <v>4</v>
      </c>
      <c r="F96" s="124">
        <v>5</v>
      </c>
      <c r="G96" s="124">
        <v>6</v>
      </c>
      <c r="H96" s="124">
        <v>7</v>
      </c>
      <c r="I96" s="124">
        <v>8</v>
      </c>
      <c r="J96" s="124">
        <v>9</v>
      </c>
      <c r="K96" s="124">
        <v>10</v>
      </c>
      <c r="L96" s="124">
        <v>11</v>
      </c>
      <c r="M96" s="124">
        <v>12</v>
      </c>
      <c r="N96" s="124">
        <v>13</v>
      </c>
      <c r="O96" s="124">
        <v>14</v>
      </c>
    </row>
    <row r="97" spans="2:15" ht="49.5" customHeight="1" thickBot="1">
      <c r="B97" s="125"/>
      <c r="C97" s="4" t="s">
        <v>24</v>
      </c>
      <c r="D97" s="124"/>
      <c r="E97" s="124"/>
      <c r="F97" s="126"/>
      <c r="G97" s="124"/>
      <c r="H97" s="124"/>
      <c r="I97" s="124"/>
      <c r="J97" s="124"/>
      <c r="K97" s="124"/>
      <c r="L97" s="124"/>
      <c r="M97" s="124"/>
      <c r="N97" s="124"/>
      <c r="O97" s="124"/>
    </row>
    <row r="98" spans="2:15" ht="36.75" thickBot="1">
      <c r="B98" s="125"/>
      <c r="C98" s="153" t="s">
        <v>25</v>
      </c>
      <c r="D98" s="124"/>
      <c r="E98" s="124" t="s">
        <v>17</v>
      </c>
      <c r="F98" s="126"/>
      <c r="G98" s="124"/>
      <c r="H98" s="124" t="s">
        <v>17</v>
      </c>
      <c r="I98" s="124"/>
      <c r="J98" s="124"/>
      <c r="K98" s="124" t="s">
        <v>17</v>
      </c>
      <c r="L98" s="124"/>
      <c r="M98" s="124"/>
      <c r="N98" s="124"/>
      <c r="O98" s="124"/>
    </row>
    <row r="99" spans="2:15" ht="36.75" thickBot="1">
      <c r="B99" s="127"/>
      <c r="C99" s="153" t="s">
        <v>26</v>
      </c>
      <c r="D99" s="124" t="s">
        <v>17</v>
      </c>
      <c r="E99" s="124"/>
      <c r="F99" s="126"/>
      <c r="G99" s="124" t="s">
        <v>17</v>
      </c>
      <c r="H99" s="124"/>
      <c r="I99" s="126"/>
      <c r="J99" s="124" t="s">
        <v>17</v>
      </c>
      <c r="K99" s="124"/>
      <c r="L99" s="126"/>
      <c r="M99" s="126"/>
      <c r="N99" s="126"/>
      <c r="O99" s="126"/>
    </row>
    <row r="100" spans="2:15" ht="16.5" thickBot="1">
      <c r="B100" s="127"/>
      <c r="C100" s="153" t="s">
        <v>27</v>
      </c>
      <c r="D100" s="124" t="s">
        <v>17</v>
      </c>
      <c r="E100" s="124"/>
      <c r="F100" s="124"/>
      <c r="G100" s="124" t="s">
        <v>17</v>
      </c>
      <c r="H100" s="124"/>
      <c r="I100" s="126"/>
      <c r="J100" s="124" t="s">
        <v>17</v>
      </c>
      <c r="K100" s="124"/>
      <c r="L100" s="126"/>
      <c r="M100" s="126"/>
      <c r="N100" s="126"/>
      <c r="O100" s="126"/>
    </row>
    <row r="101" spans="2:15" ht="16.5" thickBot="1">
      <c r="B101" s="127"/>
      <c r="C101" s="153" t="s">
        <v>140</v>
      </c>
      <c r="D101" s="124" t="s">
        <v>17</v>
      </c>
      <c r="E101" s="124"/>
      <c r="F101" s="124"/>
      <c r="G101" s="124" t="s">
        <v>17</v>
      </c>
      <c r="H101" s="124"/>
      <c r="I101" s="126"/>
      <c r="J101" s="124" t="s">
        <v>17</v>
      </c>
      <c r="K101" s="124"/>
      <c r="L101" s="126"/>
      <c r="M101" s="126"/>
      <c r="N101" s="126"/>
      <c r="O101" s="126"/>
    </row>
    <row r="102" spans="2:15" ht="24.75" thickBot="1">
      <c r="B102" s="127"/>
      <c r="C102" s="153" t="s">
        <v>28</v>
      </c>
      <c r="D102" s="124" t="s">
        <v>17</v>
      </c>
      <c r="E102" s="124"/>
      <c r="F102" s="124"/>
      <c r="G102" s="124" t="s">
        <v>17</v>
      </c>
      <c r="H102" s="124"/>
      <c r="I102" s="126"/>
      <c r="J102" s="124" t="s">
        <v>17</v>
      </c>
      <c r="K102" s="124"/>
      <c r="L102" s="126"/>
      <c r="M102" s="126"/>
      <c r="N102" s="126"/>
      <c r="O102" s="126"/>
    </row>
    <row r="103" spans="2:15" ht="16.5" thickBot="1">
      <c r="B103" s="127"/>
      <c r="C103" s="153" t="s">
        <v>29</v>
      </c>
      <c r="D103" s="124" t="s">
        <v>17</v>
      </c>
      <c r="E103" s="124"/>
      <c r="F103" s="124"/>
      <c r="G103" s="124" t="s">
        <v>17</v>
      </c>
      <c r="H103" s="124"/>
      <c r="I103" s="124"/>
      <c r="J103" s="124" t="s">
        <v>17</v>
      </c>
      <c r="K103" s="124"/>
      <c r="L103" s="124"/>
      <c r="M103" s="124"/>
      <c r="N103" s="124"/>
      <c r="O103" s="124"/>
    </row>
    <row r="104" spans="2:15" ht="36.75" thickBot="1">
      <c r="B104" s="127"/>
      <c r="C104" s="153" t="s">
        <v>141</v>
      </c>
      <c r="D104" s="124" t="s">
        <v>17</v>
      </c>
      <c r="E104" s="124" t="s">
        <v>17</v>
      </c>
      <c r="F104" s="124"/>
      <c r="G104" s="124" t="s">
        <v>17</v>
      </c>
      <c r="H104" s="124" t="s">
        <v>17</v>
      </c>
      <c r="I104" s="126"/>
      <c r="J104" s="124" t="s">
        <v>17</v>
      </c>
      <c r="K104" s="124" t="s">
        <v>17</v>
      </c>
      <c r="L104" s="126"/>
      <c r="M104" s="124" t="s">
        <v>17</v>
      </c>
      <c r="N104" s="124" t="s">
        <v>17</v>
      </c>
      <c r="O104" s="126"/>
    </row>
    <row r="105" spans="2:15" ht="16.5" thickBot="1">
      <c r="B105" s="127"/>
      <c r="C105" s="126" t="s">
        <v>140</v>
      </c>
      <c r="D105" s="124"/>
      <c r="E105" s="124"/>
      <c r="F105" s="124"/>
      <c r="G105" s="124"/>
      <c r="H105" s="124"/>
      <c r="I105" s="126"/>
      <c r="J105" s="124"/>
      <c r="K105" s="124"/>
      <c r="L105" s="126"/>
      <c r="M105" s="124"/>
      <c r="N105" s="124"/>
      <c r="O105" s="126"/>
    </row>
    <row r="106" spans="2:15" ht="16.5" thickBot="1">
      <c r="B106" s="127"/>
      <c r="C106" s="355" t="s">
        <v>142</v>
      </c>
      <c r="D106" s="356"/>
      <c r="E106" s="356"/>
      <c r="F106" s="356"/>
      <c r="G106" s="356"/>
      <c r="H106" s="356"/>
      <c r="I106" s="356"/>
      <c r="J106" s="356"/>
      <c r="K106" s="356"/>
      <c r="L106" s="356"/>
      <c r="M106" s="356"/>
      <c r="N106" s="356"/>
      <c r="O106" s="357"/>
    </row>
    <row r="107" spans="2:15" ht="43.5" thickBot="1">
      <c r="B107" s="125"/>
      <c r="C107" s="4" t="s">
        <v>30</v>
      </c>
      <c r="D107" s="124"/>
      <c r="E107" s="124"/>
      <c r="F107" s="126"/>
      <c r="G107" s="124"/>
      <c r="H107" s="124"/>
      <c r="I107" s="124"/>
      <c r="J107" s="124"/>
      <c r="K107" s="124"/>
      <c r="L107" s="124"/>
      <c r="M107" s="124"/>
      <c r="N107" s="124"/>
      <c r="O107" s="124"/>
    </row>
    <row r="108" spans="2:15" ht="16.5" thickBot="1">
      <c r="B108" s="127"/>
      <c r="C108" s="126" t="s">
        <v>140</v>
      </c>
      <c r="D108" s="124"/>
      <c r="E108" s="124"/>
      <c r="F108" s="124"/>
      <c r="G108" s="124"/>
      <c r="H108" s="124"/>
      <c r="I108" s="126"/>
      <c r="J108" s="124"/>
      <c r="K108" s="124"/>
      <c r="L108" s="126"/>
      <c r="M108" s="126"/>
      <c r="N108" s="126"/>
      <c r="O108" s="126"/>
    </row>
    <row r="109" spans="2:15" ht="16.5" thickBot="1">
      <c r="B109" s="127"/>
      <c r="C109" s="126" t="s">
        <v>143</v>
      </c>
      <c r="D109" s="124"/>
      <c r="E109" s="124"/>
      <c r="F109" s="126"/>
      <c r="G109" s="124"/>
      <c r="H109" s="124"/>
      <c r="I109" s="124"/>
      <c r="J109" s="124"/>
      <c r="K109" s="124"/>
      <c r="L109" s="124"/>
      <c r="M109" s="124"/>
      <c r="N109" s="124"/>
      <c r="O109" s="124"/>
    </row>
    <row r="110" ht="18.75">
      <c r="B110" s="5" t="s">
        <v>144</v>
      </c>
    </row>
    <row r="111" ht="15.75">
      <c r="B111" s="1"/>
    </row>
    <row r="112" ht="15.75">
      <c r="B112" s="1" t="s">
        <v>178</v>
      </c>
    </row>
    <row r="113" ht="15.75">
      <c r="B113" s="1" t="s">
        <v>179</v>
      </c>
    </row>
    <row r="114" spans="2:11" ht="15.75">
      <c r="B114" s="1" t="s">
        <v>180</v>
      </c>
      <c r="D114" s="106"/>
      <c r="E114" s="106"/>
      <c r="F114" s="106"/>
      <c r="G114" s="106"/>
      <c r="H114" s="106"/>
      <c r="I114" s="106"/>
      <c r="K114" s="6" t="s">
        <v>112</v>
      </c>
    </row>
    <row r="115" spans="2:8" ht="15.75">
      <c r="B115" s="1" t="s">
        <v>181</v>
      </c>
      <c r="H115" s="6" t="s">
        <v>182</v>
      </c>
    </row>
    <row r="117" spans="2:11" ht="15.75">
      <c r="B117" s="1" t="s">
        <v>183</v>
      </c>
      <c r="E117" s="106"/>
      <c r="F117" s="106"/>
      <c r="G117" s="106"/>
      <c r="H117" s="106"/>
      <c r="I117" s="106"/>
      <c r="K117" s="6" t="s">
        <v>113</v>
      </c>
    </row>
    <row r="118" spans="2:8" ht="15.75">
      <c r="B118" s="1" t="s">
        <v>184</v>
      </c>
      <c r="H118" s="6" t="s">
        <v>185</v>
      </c>
    </row>
  </sheetData>
  <sheetProtection/>
  <mergeCells count="58">
    <mergeCell ref="B90:N90"/>
    <mergeCell ref="B93:B95"/>
    <mergeCell ref="C93:C95"/>
    <mergeCell ref="D93:F93"/>
    <mergeCell ref="G93:I94"/>
    <mergeCell ref="J93:L94"/>
    <mergeCell ref="M93:O94"/>
    <mergeCell ref="D94:F94"/>
    <mergeCell ref="C80:N80"/>
    <mergeCell ref="C83:N83"/>
    <mergeCell ref="C85:N85"/>
    <mergeCell ref="C86:N86"/>
    <mergeCell ref="L63:L64"/>
    <mergeCell ref="M63:M64"/>
    <mergeCell ref="N63:N64"/>
    <mergeCell ref="C78:N78"/>
    <mergeCell ref="E62:E64"/>
    <mergeCell ref="F62:H62"/>
    <mergeCell ref="I62:K62"/>
    <mergeCell ref="L62:N62"/>
    <mergeCell ref="F63:F64"/>
    <mergeCell ref="G63:G64"/>
    <mergeCell ref="H63:H64"/>
    <mergeCell ref="I63:I64"/>
    <mergeCell ref="J63:J64"/>
    <mergeCell ref="K63:K64"/>
    <mergeCell ref="A62:A64"/>
    <mergeCell ref="B62:B64"/>
    <mergeCell ref="C62:C64"/>
    <mergeCell ref="D62:D64"/>
    <mergeCell ref="C106:O106"/>
    <mergeCell ref="K48:K49"/>
    <mergeCell ref="B61:N61"/>
    <mergeCell ref="I48:I49"/>
    <mergeCell ref="J48:J49"/>
    <mergeCell ref="F48:F49"/>
    <mergeCell ref="E48:E49"/>
    <mergeCell ref="L48:L49"/>
    <mergeCell ref="G48:G49"/>
    <mergeCell ref="H48:H49"/>
    <mergeCell ref="A34:A35"/>
    <mergeCell ref="B45:B49"/>
    <mergeCell ref="C45:C49"/>
    <mergeCell ref="D45:F45"/>
    <mergeCell ref="D46:F46"/>
    <mergeCell ref="D47:F47"/>
    <mergeCell ref="D48:D49"/>
    <mergeCell ref="C34:E34"/>
    <mergeCell ref="F34:H34"/>
    <mergeCell ref="D19:O19"/>
    <mergeCell ref="B26:D26"/>
    <mergeCell ref="E26:G26"/>
    <mergeCell ref="H26:J26"/>
    <mergeCell ref="I34:K34"/>
    <mergeCell ref="B34:B35"/>
    <mergeCell ref="G45:I47"/>
    <mergeCell ref="J45:L47"/>
    <mergeCell ref="B43:N43"/>
  </mergeCells>
  <printOptions/>
  <pageMargins left="0.7874015748031497" right="0.7874015748031497" top="0.47" bottom="0.3937007874015748" header="0" footer="0"/>
  <pageSetup horizontalDpi="600" verticalDpi="600" orientation="landscape" paperSize="9" scale="65" r:id="rId1"/>
  <rowBreaks count="2" manualBreakCount="2">
    <brk id="40" max="14" man="1"/>
    <brk id="74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OSZN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KAB27</dc:creator>
  <cp:keywords/>
  <dc:description/>
  <cp:lastModifiedBy>www.PHILka.RU</cp:lastModifiedBy>
  <cp:lastPrinted>2017-01-18T10:46:40Z</cp:lastPrinted>
  <dcterms:created xsi:type="dcterms:W3CDTF">2012-06-08T07:21:42Z</dcterms:created>
  <dcterms:modified xsi:type="dcterms:W3CDTF">2017-01-23T11:24:15Z</dcterms:modified>
  <cp:category/>
  <cp:version/>
  <cp:contentType/>
  <cp:contentStatus/>
</cp:coreProperties>
</file>